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a_delovni_zvezek"/>
  <mc:AlternateContent xmlns:mc="http://schemas.openxmlformats.org/markup-compatibility/2006">
    <mc:Choice Requires="x15">
      <x15ac:absPath xmlns:x15ac="http://schemas.microsoft.com/office/spreadsheetml/2010/11/ac" url="D:\Moj disk\SPORT LJUBLJANA - razpisna dokumentacija za servis tehnicnega varovanja (pon)\"/>
    </mc:Choice>
  </mc:AlternateContent>
  <xr:revisionPtr revIDLastSave="0" documentId="13_ncr:1_{CF684D3E-6607-40E7-85C0-D843A0C85FAB}" xr6:coauthVersionLast="47" xr6:coauthVersionMax="47" xr10:uidLastSave="{00000000-0000-0000-0000-000000000000}"/>
  <bookViews>
    <workbookView xWindow="-120" yWindow="-120" windowWidth="29040" windowHeight="18240" activeTab="1" xr2:uid="{00000000-000D-0000-FFFF-FFFF00000000}"/>
  </bookViews>
  <sheets>
    <sheet name="skupaj vsi sklopi" sheetId="11" r:id="rId1"/>
    <sheet name="SKLOP 1" sheetId="7" r:id="rId2"/>
    <sheet name="SKLOP 2 " sheetId="8" r:id="rId3"/>
    <sheet name="SKLOP 3" sheetId="9" r:id="rId4"/>
    <sheet name="Spec. opreme po objektih" sheetId="4" r:id="rId5"/>
  </sheets>
  <calcPr calcId="191029" iterateDelta="9.9999999999999959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5" i="4" l="1"/>
  <c r="H12" i="8" l="1"/>
  <c r="I12" i="8" s="1"/>
  <c r="J12" i="8" s="1"/>
  <c r="AA16" i="4"/>
  <c r="N5" i="4"/>
  <c r="N6" i="4"/>
  <c r="N4" i="4"/>
  <c r="N7" i="4"/>
  <c r="N8" i="4"/>
  <c r="N9" i="4"/>
  <c r="N10" i="4"/>
  <c r="N11" i="4"/>
  <c r="N13" i="4"/>
  <c r="N12" i="4"/>
  <c r="N14" i="4"/>
  <c r="N16" i="4" l="1"/>
  <c r="U16" i="4"/>
  <c r="G4" i="4" l="1"/>
  <c r="AB4" i="4" l="1"/>
  <c r="AB7" i="4"/>
  <c r="AB8" i="4"/>
  <c r="AB9" i="4"/>
  <c r="AB10" i="4"/>
  <c r="AB11" i="4"/>
  <c r="AB12" i="4"/>
  <c r="AB13" i="4"/>
  <c r="AB14" i="4"/>
  <c r="AB5" i="4"/>
  <c r="AB6" i="4"/>
  <c r="AB16" i="4" l="1"/>
  <c r="H6" i="9"/>
  <c r="I6" i="9" s="1"/>
  <c r="J6" i="9" s="1"/>
  <c r="H5" i="9"/>
  <c r="I5" i="9" s="1"/>
  <c r="J5" i="9" s="1"/>
  <c r="H8" i="7"/>
  <c r="I8" i="7" s="1"/>
  <c r="J8" i="7" s="1"/>
  <c r="H9" i="8" l="1"/>
  <c r="I9" i="8" s="1"/>
  <c r="J9" i="8" s="1"/>
  <c r="H11" i="8"/>
  <c r="I11" i="8" s="1"/>
  <c r="J11" i="8" s="1"/>
  <c r="H7" i="8"/>
  <c r="I7" i="8" s="1"/>
  <c r="J7" i="8" s="1"/>
  <c r="H6" i="8"/>
  <c r="I6" i="8" s="1"/>
  <c r="J6" i="8" s="1"/>
  <c r="H10" i="8"/>
  <c r="I10" i="8" s="1"/>
  <c r="J10" i="8" s="1"/>
  <c r="H5" i="8"/>
  <c r="I5" i="8" s="1"/>
  <c r="J5" i="8" s="1"/>
  <c r="H5" i="7"/>
  <c r="H7" i="7"/>
  <c r="I7" i="7" s="1"/>
  <c r="J7" i="7" s="1"/>
  <c r="H6" i="7"/>
  <c r="I6" i="7" s="1"/>
  <c r="J6" i="7" s="1"/>
  <c r="I7" i="9"/>
  <c r="J7" i="9"/>
  <c r="I5" i="7" l="1"/>
  <c r="H9" i="7"/>
  <c r="C6" i="11" s="1"/>
  <c r="H8" i="8"/>
  <c r="H13" i="8" s="1"/>
  <c r="C7" i="11" s="1"/>
  <c r="H7" i="9"/>
  <c r="C8" i="11" s="1"/>
  <c r="D8" i="11" s="1"/>
  <c r="E8" i="11" l="1"/>
  <c r="J5" i="7"/>
  <c r="J9" i="7" s="1"/>
  <c r="I9" i="7"/>
  <c r="I8" i="8"/>
  <c r="I13" i="8"/>
  <c r="D7" i="11"/>
  <c r="E7" i="11" s="1"/>
  <c r="J13" i="8" l="1"/>
  <c r="J8" i="8"/>
  <c r="C9" i="11"/>
  <c r="D6" i="11"/>
  <c r="E6" i="11" l="1"/>
  <c r="E9" i="11" s="1"/>
  <c r="D9" i="11"/>
</calcChain>
</file>

<file path=xl/sharedStrings.xml><?xml version="1.0" encoding="utf-8"?>
<sst xmlns="http://schemas.openxmlformats.org/spreadsheetml/2006/main" count="234" uniqueCount="126">
  <si>
    <t>POŽAR</t>
  </si>
  <si>
    <t>041 925 547</t>
  </si>
  <si>
    <t>Boštjan Albreht</t>
  </si>
  <si>
    <t>031 685 580</t>
  </si>
  <si>
    <t>041 360 967</t>
  </si>
  <si>
    <t>041 945 784</t>
  </si>
  <si>
    <t>Roman Hočevar</t>
  </si>
  <si>
    <t>051 684 409</t>
  </si>
  <si>
    <t>041 672 354</t>
  </si>
  <si>
    <t>041 780 050</t>
  </si>
  <si>
    <t>051 653 563</t>
  </si>
  <si>
    <t>HALA TIVOLI</t>
  </si>
  <si>
    <t>x</t>
  </si>
  <si>
    <t>STRELIŠČE LJUBLJANA (centrala 1)</t>
  </si>
  <si>
    <t>DVORANA KODELJEVO</t>
  </si>
  <si>
    <t xml:space="preserve">KOPALIŠČE KOLEZIJA </t>
  </si>
  <si>
    <t>GIMNASTIČNI CENTER</t>
  </si>
  <si>
    <t>ŠPORTNA DVORANA KRIM</t>
  </si>
  <si>
    <t>KEGLJIŠČE IN DVORANA STANIČEVA</t>
  </si>
  <si>
    <t>vlom</t>
  </si>
  <si>
    <t>Siemens</t>
  </si>
  <si>
    <t>video</t>
  </si>
  <si>
    <t>DVC</t>
  </si>
  <si>
    <t>Kontaktna oseba</t>
  </si>
  <si>
    <t>PCS 250</t>
  </si>
  <si>
    <t>Paradox HD 192</t>
  </si>
  <si>
    <t>BOSH</t>
  </si>
  <si>
    <t>Elkron FAP 54</t>
  </si>
  <si>
    <t xml:space="preserve">Elkron </t>
  </si>
  <si>
    <t>Franetič Aleš</t>
  </si>
  <si>
    <t>št. adres</t>
  </si>
  <si>
    <t>št. linij</t>
  </si>
  <si>
    <t>Objekt/Naziv</t>
  </si>
  <si>
    <t>Odd. Prikaz.</t>
  </si>
  <si>
    <t>IP prenos</t>
  </si>
  <si>
    <t>Bosh</t>
  </si>
  <si>
    <t>PSTN/ ISDN</t>
  </si>
  <si>
    <t xml:space="preserve">Bosh </t>
  </si>
  <si>
    <t>Hikvision</t>
  </si>
  <si>
    <t>Inim Smart line</t>
  </si>
  <si>
    <t>Končan Mojca</t>
  </si>
  <si>
    <t>Matej Trobec</t>
  </si>
  <si>
    <t>Bosch FPA 5000</t>
  </si>
  <si>
    <t>infranet</t>
  </si>
  <si>
    <t>Hochiki Advanced 5404</t>
  </si>
  <si>
    <t>CP plus UVR</t>
  </si>
  <si>
    <t>Ademco Vista 50</t>
  </si>
  <si>
    <t>Kastelic Andrej</t>
  </si>
  <si>
    <t>Bosch 4700</t>
  </si>
  <si>
    <t>Kolenc Zoran</t>
  </si>
  <si>
    <t>Inim smart Loop, ni PG o vzdrž.</t>
  </si>
  <si>
    <t>Siemens Cerberus FC724</t>
  </si>
  <si>
    <t xml:space="preserve">Siemens </t>
  </si>
  <si>
    <t>Dahua</t>
  </si>
  <si>
    <t>SALMIČ Kristijan</t>
  </si>
  <si>
    <t>GARAŽA IN SKATE PARK STOŽICE</t>
  </si>
  <si>
    <t>2 kom SCHRAK</t>
  </si>
  <si>
    <t>3 kom SCHRAK</t>
  </si>
  <si>
    <t>DVORANA IN STADION STOŽICE</t>
  </si>
  <si>
    <t>DVORANA ČRNUČE Maks Pečar</t>
  </si>
  <si>
    <t>Paradox SP EVO 192</t>
  </si>
  <si>
    <t>Siemens SPC 5320</t>
  </si>
  <si>
    <t>sklop</t>
  </si>
  <si>
    <t>GSM10</t>
  </si>
  <si>
    <t xml:space="preserve">Naslov </t>
  </si>
  <si>
    <t>CELOVŠKA CESTA 25, 1000 LJUBLJANA</t>
  </si>
  <si>
    <t>VOJKOVA CESTA 100, 1000 LJUBLJANA</t>
  </si>
  <si>
    <t>DOLENJSKA CESTA 11, 1000 LJUBLJANA</t>
  </si>
  <si>
    <t>GORTANOVA ULICA 21, 1000 LJUBLJANA</t>
  </si>
  <si>
    <t>ČRNUŠKA CESTA 9, 1000 LJUBLJANA</t>
  </si>
  <si>
    <t>GUNDULIČEVA ULICA 7, 1000 LJUBLJANA</t>
  </si>
  <si>
    <t>KOPRSKA ULICA 29, 1000 LJUBLJANA</t>
  </si>
  <si>
    <t>NA GAJU 2, 1000 LJUBLJANA</t>
  </si>
  <si>
    <t>OB DOLENJSKI ŽELEZNICI 50, 1000 LJUBLJANA</t>
  </si>
  <si>
    <t>STANIČEVA ULICA 41, 1000 LJUBLJANA</t>
  </si>
  <si>
    <t>Z.Š.</t>
  </si>
  <si>
    <t>SKLOP 1 - Servis in vzdrževanje sistemov AOJP v dvoranah Stožice, Tivoli in Brod</t>
  </si>
  <si>
    <t>em</t>
  </si>
  <si>
    <t>cena/em</t>
  </si>
  <si>
    <t>Cena skupaj v EUR brez DDV / leto</t>
  </si>
  <si>
    <t>SKLOP 2 - Servis in vzdrževanje sistemov AOJP na preostalih objektih naročnika</t>
  </si>
  <si>
    <t>Št. vzdrž. pregledov/letno</t>
  </si>
  <si>
    <t>DVORANA VIŽMARJE BROD</t>
  </si>
  <si>
    <t>cena</t>
  </si>
  <si>
    <t>Cena v EUR z DDV /4  leta</t>
  </si>
  <si>
    <t>pregled</t>
  </si>
  <si>
    <t>št. pregledo /leto</t>
  </si>
  <si>
    <t>Cena v EUR brez DDV /4  leta</t>
  </si>
  <si>
    <t>SKLOP 1</t>
  </si>
  <si>
    <t>SKLOP 2</t>
  </si>
  <si>
    <t>SKLOP 3</t>
  </si>
  <si>
    <t>REKAPITULACIJA PO SKLOPIH</t>
  </si>
  <si>
    <t>SKUPAJ</t>
  </si>
  <si>
    <t>vlom video skupaj</t>
  </si>
  <si>
    <t>Vsota</t>
  </si>
  <si>
    <t>SKLOP 3 - Servis in vzdrževanje sistema za javljanje vloma in sistema videonadzora Stožice, Brod</t>
  </si>
  <si>
    <t>VZDRŽEVANJE</t>
  </si>
  <si>
    <t>VZDRŽEVANJE SKLOP 1:</t>
  </si>
  <si>
    <t>VZDRŽEVANJE SKLOP 2:</t>
  </si>
  <si>
    <t>VZDRŽEVANJE SKLOP 3:</t>
  </si>
  <si>
    <t>Cena/pregled (požar)</t>
  </si>
  <si>
    <t>Cena/pregled (vlom)</t>
  </si>
  <si>
    <t>cena/pregled (video)</t>
  </si>
  <si>
    <t>zunanje kamere</t>
  </si>
  <si>
    <t>notranje kamere</t>
  </si>
  <si>
    <t>št. kanalov</t>
  </si>
  <si>
    <t>št. snemlanikov</t>
  </si>
  <si>
    <t>tip centrale</t>
  </si>
  <si>
    <t>tip snemalnika</t>
  </si>
  <si>
    <t>št. tipkovnic</t>
  </si>
  <si>
    <t>št. razš. modulov</t>
  </si>
  <si>
    <t>tip  komunikatorja</t>
  </si>
  <si>
    <t xml:space="preserve">Tip centrale </t>
  </si>
  <si>
    <t>št. javljalnikov</t>
  </si>
  <si>
    <t>št. ročnih</t>
  </si>
  <si>
    <t>št. modulov</t>
  </si>
  <si>
    <t>št. siren</t>
  </si>
  <si>
    <t>HALA TIVOLI-Bazen</t>
  </si>
  <si>
    <t>mesec</t>
  </si>
  <si>
    <t>Detectomat</t>
  </si>
  <si>
    <t>IP 150+</t>
  </si>
  <si>
    <t>Luka Tršan</t>
  </si>
  <si>
    <t>031 2592 44</t>
  </si>
  <si>
    <t>GSM11</t>
  </si>
  <si>
    <t>GSM12</t>
  </si>
  <si>
    <t xml:space="preserve">0,00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</si>
</sst>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24]_-;\-* #,##0.00\ [$€-424]_-;_-* &quot;-&quot;??\ [$€-424]_-;_-@_-"/>
    <numFmt numFmtId="165" formatCode="_-* #,##0\ [$€-424]_-;\-* #,##0\ [$€-424]_-;_-* &quot;-&quot;??\ [$€-424]_-;_-@_-"/>
    <numFmt numFmtId="166" formatCode="#,##0.00_ ;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name val="Calibri"/>
      <scheme val="minor"/>
    </font>
    <font>
      <sz val="11"/>
      <name val="Calibri"/>
    </font>
    <font>
      <sz val="8"/>
      <name val="Calibri"/>
      <family val="2"/>
      <charset val="238"/>
      <scheme val="minor"/>
    </font>
    <font>
      <b/>
      <sz val="11"/>
      <name val="Calibri"/>
      <scheme val="minor"/>
    </font>
    <font>
      <sz val="11"/>
      <color indexed="8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9" fillId="0" borderId="0"/>
  </cellStyleXfs>
  <cellXfs count="113">
    <xf numFmtId="0" fontId="0" fillId="0" borderId="0" xfId="0"/>
    <xf numFmtId="44" fontId="4" fillId="2" borderId="1" xfId="1" applyFont="1" applyFill="1" applyBorder="1"/>
    <xf numFmtId="44" fontId="6" fillId="2" borderId="2" xfId="1" applyFont="1" applyFill="1" applyBorder="1"/>
    <xf numFmtId="44" fontId="6" fillId="2" borderId="1" xfId="1" applyFont="1" applyFill="1" applyBorder="1"/>
    <xf numFmtId="44" fontId="12" fillId="2" borderId="1" xfId="1" applyFont="1" applyFill="1" applyBorder="1"/>
    <xf numFmtId="44" fontId="6" fillId="2" borderId="13" xfId="1" applyFont="1" applyFill="1" applyBorder="1"/>
    <xf numFmtId="44" fontId="6" fillId="2" borderId="3" xfId="1" applyFont="1" applyFill="1" applyBorder="1"/>
    <xf numFmtId="44" fontId="4" fillId="2" borderId="15" xfId="1" applyFont="1" applyFill="1" applyBorder="1"/>
    <xf numFmtId="0" fontId="13" fillId="0" borderId="1" xfId="0" applyFont="1" applyBorder="1"/>
    <xf numFmtId="0" fontId="10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6" fillId="2" borderId="10" xfId="0" applyFont="1" applyFill="1" applyBorder="1"/>
    <xf numFmtId="0" fontId="3" fillId="0" borderId="1" xfId="0" applyFont="1" applyBorder="1"/>
    <xf numFmtId="0" fontId="3" fillId="0" borderId="8" xfId="0" applyFont="1" applyBorder="1" applyAlignment="1">
      <alignment wrapText="1"/>
    </xf>
    <xf numFmtId="0" fontId="4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right"/>
    </xf>
    <xf numFmtId="164" fontId="4" fillId="5" borderId="1" xfId="0" applyNumberFormat="1" applyFont="1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wrapText="1"/>
    </xf>
    <xf numFmtId="0" fontId="4" fillId="6" borderId="1" xfId="0" applyFont="1" applyFill="1" applyBorder="1"/>
    <xf numFmtId="0" fontId="3" fillId="2" borderId="8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165" fontId="4" fillId="5" borderId="1" xfId="0" applyNumberFormat="1" applyFont="1" applyFill="1" applyBorder="1"/>
    <xf numFmtId="0" fontId="1" fillId="0" borderId="0" xfId="0" applyFont="1"/>
    <xf numFmtId="0" fontId="2" fillId="0" borderId="1" xfId="0" applyFont="1" applyBorder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8" xfId="0" applyFont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4" fillId="2" borderId="1" xfId="0" applyFont="1" applyFill="1" applyBorder="1"/>
    <xf numFmtId="0" fontId="0" fillId="2" borderId="0" xfId="0" applyFill="1"/>
    <xf numFmtId="0" fontId="9" fillId="0" borderId="0" xfId="0" applyFont="1"/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2" fillId="2" borderId="1" xfId="0" applyFont="1" applyFill="1" applyBorder="1"/>
    <xf numFmtId="0" fontId="0" fillId="2" borderId="0" xfId="0" applyFill="1" applyAlignment="1">
      <alignment wrapText="1"/>
    </xf>
    <xf numFmtId="0" fontId="2" fillId="0" borderId="11" xfId="0" applyFont="1" applyBorder="1"/>
    <xf numFmtId="0" fontId="4" fillId="2" borderId="10" xfId="0" applyFont="1" applyFill="1" applyBorder="1"/>
    <xf numFmtId="0" fontId="6" fillId="2" borderId="2" xfId="0" applyFont="1" applyFill="1" applyBorder="1"/>
    <xf numFmtId="0" fontId="0" fillId="2" borderId="11" xfId="0" applyFill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10" fillId="3" borderId="12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4" xfId="0" applyFont="1" applyBorder="1"/>
    <xf numFmtId="0" fontId="11" fillId="0" borderId="14" xfId="0" applyFont="1" applyBorder="1"/>
    <xf numFmtId="165" fontId="4" fillId="4" borderId="1" xfId="0" applyNumberFormat="1" applyFont="1" applyFill="1" applyBorder="1"/>
    <xf numFmtId="164" fontId="4" fillId="8" borderId="1" xfId="0" applyNumberFormat="1" applyFont="1" applyFill="1" applyBorder="1"/>
    <xf numFmtId="0" fontId="4" fillId="7" borderId="1" xfId="0" applyFont="1" applyFill="1" applyBorder="1" applyAlignment="1">
      <alignment wrapText="1"/>
    </xf>
    <xf numFmtId="0" fontId="4" fillId="7" borderId="1" xfId="0" applyFont="1" applyFill="1" applyBorder="1"/>
    <xf numFmtId="0" fontId="4" fillId="6" borderId="1" xfId="0" applyFont="1" applyFill="1" applyBorder="1" applyAlignment="1">
      <alignment wrapText="1"/>
    </xf>
    <xf numFmtId="44" fontId="0" fillId="2" borderId="1" xfId="1" applyFont="1" applyFill="1" applyBorder="1" applyProtection="1">
      <protection locked="0"/>
    </xf>
    <xf numFmtId="44" fontId="4" fillId="2" borderId="1" xfId="1" applyFont="1" applyFill="1" applyBorder="1" applyProtection="1">
      <protection locked="0"/>
    </xf>
    <xf numFmtId="44" fontId="4" fillId="2" borderId="1" xfId="2" applyFont="1" applyFill="1" applyBorder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44" fontId="4" fillId="0" borderId="1" xfId="1" applyFont="1" applyBorder="1" applyAlignment="1" applyProtection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5" fillId="5" borderId="7" xfId="0" applyFont="1" applyFill="1" applyBorder="1" applyAlignment="1">
      <alignment horizontal="center"/>
    </xf>
    <xf numFmtId="44" fontId="5" fillId="5" borderId="7" xfId="1" applyFont="1" applyFill="1" applyBorder="1" applyAlignment="1" applyProtection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4" fillId="0" borderId="9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wrapText="1"/>
    </xf>
    <xf numFmtId="44" fontId="6" fillId="9" borderId="3" xfId="1" applyFont="1" applyFill="1" applyBorder="1" applyAlignment="1" applyProtection="1">
      <alignment wrapText="1"/>
    </xf>
    <xf numFmtId="0" fontId="5" fillId="4" borderId="3" xfId="0" applyFont="1" applyFill="1" applyBorder="1" applyAlignment="1">
      <alignment horizontal="center" wrapText="1"/>
    </xf>
    <xf numFmtId="0" fontId="6" fillId="9" borderId="3" xfId="0" applyFont="1" applyFill="1" applyBorder="1" applyAlignment="1">
      <alignment wrapText="1"/>
    </xf>
    <xf numFmtId="0" fontId="5" fillId="6" borderId="3" xfId="0" applyFont="1" applyFill="1" applyBorder="1" applyAlignment="1">
      <alignment horizontal="center" wrapText="1"/>
    </xf>
    <xf numFmtId="0" fontId="6" fillId="8" borderId="3" xfId="0" applyFont="1" applyFill="1" applyBorder="1" applyAlignment="1">
      <alignment wrapText="1"/>
    </xf>
    <xf numFmtId="0" fontId="6" fillId="7" borderId="3" xfId="0" applyFont="1" applyFill="1" applyBorder="1" applyAlignment="1">
      <alignment wrapText="1"/>
    </xf>
    <xf numFmtId="0" fontId="18" fillId="7" borderId="19" xfId="0" applyFont="1" applyFill="1" applyBorder="1" applyAlignment="1">
      <alignment wrapText="1"/>
    </xf>
    <xf numFmtId="166" fontId="3" fillId="9" borderId="1" xfId="1" applyNumberFormat="1" applyFont="1" applyFill="1" applyBorder="1" applyAlignment="1" applyProtection="1">
      <alignment horizontal="center"/>
    </xf>
    <xf numFmtId="0" fontId="15" fillId="0" borderId="0" xfId="0" applyFont="1"/>
    <xf numFmtId="44" fontId="4" fillId="5" borderId="1" xfId="2" applyFont="1" applyFill="1" applyBorder="1" applyProtection="1"/>
    <xf numFmtId="166" fontId="16" fillId="9" borderId="2" xfId="0" applyNumberFormat="1" applyFont="1" applyFill="1" applyBorder="1" applyAlignment="1">
      <alignment horizontal="center"/>
    </xf>
    <xf numFmtId="0" fontId="15" fillId="7" borderId="1" xfId="0" applyFont="1" applyFill="1" applyBorder="1" applyAlignment="1">
      <alignment wrapText="1"/>
    </xf>
    <xf numFmtId="0" fontId="15" fillId="7" borderId="1" xfId="0" applyFont="1" applyFill="1" applyBorder="1"/>
    <xf numFmtId="0" fontId="3" fillId="0" borderId="17" xfId="0" applyFont="1" applyBorder="1"/>
    <xf numFmtId="0" fontId="4" fillId="0" borderId="16" xfId="0" applyFont="1" applyBorder="1"/>
    <xf numFmtId="0" fontId="4" fillId="5" borderId="17" xfId="0" applyFont="1" applyFill="1" applyBorder="1"/>
    <xf numFmtId="166" fontId="4" fillId="9" borderId="17" xfId="0" applyNumberFormat="1" applyFont="1" applyFill="1" applyBorder="1"/>
    <xf numFmtId="164" fontId="4" fillId="5" borderId="17" xfId="0" applyNumberFormat="1" applyFont="1" applyFill="1" applyBorder="1"/>
    <xf numFmtId="0" fontId="4" fillId="4" borderId="17" xfId="0" applyFont="1" applyFill="1" applyBorder="1"/>
    <xf numFmtId="0" fontId="4" fillId="4" borderId="17" xfId="0" applyFont="1" applyFill="1" applyBorder="1" applyAlignment="1">
      <alignment wrapText="1"/>
    </xf>
    <xf numFmtId="164" fontId="4" fillId="9" borderId="17" xfId="0" applyNumberFormat="1" applyFont="1" applyFill="1" applyBorder="1"/>
    <xf numFmtId="0" fontId="4" fillId="6" borderId="17" xfId="0" applyFont="1" applyFill="1" applyBorder="1"/>
    <xf numFmtId="166" fontId="4" fillId="9" borderId="17" xfId="0" applyNumberFormat="1" applyFont="1" applyFill="1" applyBorder="1" applyAlignment="1">
      <alignment wrapText="1"/>
    </xf>
    <xf numFmtId="164" fontId="4" fillId="8" borderId="17" xfId="0" applyNumberFormat="1" applyFont="1" applyFill="1" applyBorder="1"/>
    <xf numFmtId="0" fontId="4" fillId="7" borderId="17" xfId="0" applyFont="1" applyFill="1" applyBorder="1" applyAlignment="1">
      <alignment wrapText="1"/>
    </xf>
    <xf numFmtId="0" fontId="4" fillId="7" borderId="17" xfId="0" applyFont="1" applyFill="1" applyBorder="1"/>
    <xf numFmtId="0" fontId="0" fillId="0" borderId="16" xfId="0" applyBorder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44" fontId="4" fillId="0" borderId="0" xfId="1" applyFont="1" applyAlignment="1" applyProtection="1">
      <alignment wrapText="1"/>
    </xf>
    <xf numFmtId="165" fontId="4" fillId="0" borderId="0" xfId="0" applyNumberFormat="1" applyFont="1" applyAlignment="1">
      <alignment wrapText="1"/>
    </xf>
    <xf numFmtId="165" fontId="4" fillId="0" borderId="0" xfId="0" applyNumberFormat="1" applyFont="1"/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</cellXfs>
  <cellStyles count="4">
    <cellStyle name="Navadno" xfId="0" builtinId="0"/>
    <cellStyle name="Navadno 3" xfId="3" xr:uid="{364BF7A2-9636-4B5C-9FF5-548CA47625DA}"/>
    <cellStyle name="Valuta" xfId="1" builtinId="4"/>
    <cellStyle name="Valuta 2" xfId="2" xr:uid="{CACE7A49-A9A4-4E06-9A50-B38E9FA3935E}"/>
  </cellStyles>
  <dxfs count="117">
    <dxf>
      <border diagonalUp="0" diagonalDown="0">
        <left/>
        <right/>
        <top style="thin">
          <color rgb="FF000000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1" hidden="0"/>
    </dxf>
    <dxf>
      <border diagonalUp="0" diagonalDown="0">
        <left/>
        <right/>
        <top style="thin">
          <color rgb="FF000000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</font>
      <fill>
        <patternFill patternType="solid">
          <fgColor indexed="64"/>
          <bgColor theme="9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_-* #,##0.00\ [$€-424]_-;\-* #,##0.00\ [$€-424]_-;_-* &quot;-&quot;??\ [$€-424]_-;_-@_-"/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\ [$€-424]_-;\-* #,##0.00\ [$€-424]_-;_-* &quot;-&quot;??\ [$€-424]_-;_-@_-"/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6" formatCode="#,##0.00_ ;\-#,##0.00\ "/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#,##0.00_ ;\-#,##0.00\ 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</font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</font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</font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</font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</font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_-* #,##0.00\ [$€-424]_-;\-* #,##0.00\ [$€-424]_-;_-* &quot;-&quot;??\ [$€-424]_-;_-@_-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#,##0.00_ ;\-#,##0.00\ 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</font>
      <fill>
        <patternFill patternType="solid">
          <fgColor indexed="64"/>
          <bgColor theme="4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</font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</font>
      <fill>
        <patternFill patternType="solid">
          <fgColor indexed="64"/>
          <bgColor theme="4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</font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</font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</font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_-* #,##0.00\ [$€-424]_-;\-* #,##0.00\ [$€-424]_-;_-* &quot;-&quot;??\ [$€-424]_-;_-@_-"/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\ [$€-424]_-;\-* #,##0.00\ [$€-424]_-;_-* &quot;-&quot;??\ [$€-424]_-;_-@_-"/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6" formatCode="#,##0.00_ ;\-#,##0.00\ 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_ ;\-#,##0.00\ 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>
        <left/>
        <right/>
        <top style="thin">
          <color rgb="FF000000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rgb="FF00000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rgb="FF000000"/>
        </top>
      </border>
    </dxf>
    <dxf>
      <protection locked="1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1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fgColor indexed="64"/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362" displayName="Tabela1362" ref="A5:D9" totalsRowShown="0" headerRowDxfId="116" headerRowBorderDxfId="115" tableBorderDxfId="114" totalsRowBorderDxfId="113">
  <autoFilter ref="A5:D9" xr:uid="{00000000-0009-0000-0100-000001000000}"/>
  <tableColumns count="4">
    <tableColumn id="44" xr3:uid="{00000000-0010-0000-0000-00002C000000}" name="Z.Š." dataDxfId="112"/>
    <tableColumn id="1" xr3:uid="{00000000-0010-0000-0000-000001000000}" name="Objekt/Naziv"/>
    <tableColumn id="11" xr3:uid="{00000000-0010-0000-0000-00000B000000}" name="Cena skupaj v EUR brez DDV / leto" dataDxfId="111">
      <calculatedColumnFormula>#REF!*12</calculatedColumnFormula>
    </tableColumn>
    <tableColumn id="12" xr3:uid="{00000000-0010-0000-0000-00000C000000}" name="Cena v EUR brez DDV /4  leta" dataDxfId="110">
      <calculatedColumnFormula>Tabela1362[[#This Row],[Cena skupaj v EUR brez DDV / leto]]*4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ela136" displayName="Tabela136" ref="A4:I9" totalsRowShown="0" headerRowDxfId="109" headerRowBorderDxfId="108" tableBorderDxfId="107" totalsRowBorderDxfId="106">
  <autoFilter ref="A4:I9" xr:uid="{00000000-0009-0000-0100-000005000000}"/>
  <sortState xmlns:xlrd2="http://schemas.microsoft.com/office/spreadsheetml/2017/richdata2" ref="A4:AQ34">
    <sortCondition ref="C3:C35"/>
  </sortState>
  <tableColumns count="9">
    <tableColumn id="44" xr3:uid="{00000000-0010-0000-0100-00002C000000}" name="Z.Š." dataDxfId="105"/>
    <tableColumn id="1" xr3:uid="{00000000-0010-0000-0100-000001000000}" name="Objekt/Naziv"/>
    <tableColumn id="43" xr3:uid="{00000000-0010-0000-0100-00002B000000}" name="Naslov " dataDxfId="104"/>
    <tableColumn id="4" xr3:uid="{00000000-0010-0000-0100-000004000000}" name="sklop" dataDxfId="103"/>
    <tableColumn id="8" xr3:uid="{00000000-0010-0000-0100-000008000000}" name="em" dataDxfId="102"/>
    <tableColumn id="2" xr3:uid="{00000000-0010-0000-0100-000002000000}" name="št. pregledo /leto" dataDxfId="101"/>
    <tableColumn id="9" xr3:uid="{00000000-0010-0000-0100-000009000000}" name="cena/em" dataDxfId="100"/>
    <tableColumn id="11" xr3:uid="{00000000-0010-0000-0100-00000B000000}" name="Cena skupaj v EUR brez DDV / leto" dataDxfId="99">
      <calculatedColumnFormula>Tabela136[[#This Row],[cena/em]]*12</calculatedColumnFormula>
    </tableColumn>
    <tableColumn id="12" xr3:uid="{00000000-0010-0000-0100-00000C000000}" name="Cena v EUR brez DDV /4  leta" dataDxfId="98">
      <calculatedColumnFormula>Tabela136[[#This Row],[Cena skupaj v EUR brez DDV / leto]]*4</calculatedColumnFormula>
    </tableColumn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ela137" displayName="Tabela137" ref="A4:J13" totalsRowShown="0" headerRowDxfId="97" dataDxfId="95" headerRowBorderDxfId="96" tableBorderDxfId="94" totalsRowBorderDxfId="93">
  <autoFilter ref="A4:J13" xr:uid="{00000000-0009-0000-0100-000006000000}"/>
  <tableColumns count="10">
    <tableColumn id="44" xr3:uid="{00000000-0010-0000-0200-00002C000000}" name="Z.Š." dataDxfId="92"/>
    <tableColumn id="1" xr3:uid="{00000000-0010-0000-0200-000001000000}" name="Objekt/Naziv" dataDxfId="91"/>
    <tableColumn id="43" xr3:uid="{00000000-0010-0000-0200-00002B000000}" name="Naslov " dataDxfId="90"/>
    <tableColumn id="4" xr3:uid="{00000000-0010-0000-0200-000004000000}" name="sklop" dataDxfId="89"/>
    <tableColumn id="8" xr3:uid="{00000000-0010-0000-0200-000008000000}" name="em" dataDxfId="88"/>
    <tableColumn id="2" xr3:uid="{00000000-0010-0000-0200-000002000000}" name="št. pregledo /leto" dataDxfId="87"/>
    <tableColumn id="9" xr3:uid="{00000000-0010-0000-0200-000009000000}" name="cena/em" dataDxfId="86"/>
    <tableColumn id="10" xr3:uid="{00000000-0010-0000-0200-00000A000000}" name="Cena skupaj v EUR brez DDV / leto" dataDxfId="85">
      <calculatedColumnFormula>Tabela137[[#This Row],[cena/em]]*12</calculatedColumnFormula>
    </tableColumn>
    <tableColumn id="3" xr3:uid="{00000000-0010-0000-0200-000003000000}" name="Cena v EUR brez DDV /4  leta" dataDxfId="84">
      <calculatedColumnFormula>Tabela137[[#This Row],[Cena skupaj v EUR brez DDV / leto]]*4</calculatedColumnFormula>
    </tableColumn>
    <tableColumn id="11" xr3:uid="{00000000-0010-0000-0200-00000B000000}" name="Cena v EUR z DDV /4  leta" dataDxfId="83">
      <calculatedColumnFormula>Tabela137[[#This Row],[Cena v EUR brez DDV /4  leta]]*1.22</calculatedColumnFormula>
    </tableColumn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1378" displayName="Tabela1378" ref="A4:J7" totalsRowShown="0" headerRowDxfId="82" headerRowBorderDxfId="81" tableBorderDxfId="80" totalsRowBorderDxfId="79">
  <autoFilter ref="A4:J7" xr:uid="{00000000-0009-0000-0100-000007000000}"/>
  <sortState xmlns:xlrd2="http://schemas.microsoft.com/office/spreadsheetml/2017/richdata2" ref="A4:H35">
    <sortCondition descending="1" ref="D3:D35"/>
  </sortState>
  <tableColumns count="10">
    <tableColumn id="44" xr3:uid="{00000000-0010-0000-0300-00002C000000}" name="Z.Š." dataDxfId="78"/>
    <tableColumn id="1" xr3:uid="{00000000-0010-0000-0300-000001000000}" name="Objekt/Naziv"/>
    <tableColumn id="43" xr3:uid="{00000000-0010-0000-0300-00002B000000}" name="Naslov " dataDxfId="77"/>
    <tableColumn id="4" xr3:uid="{00000000-0010-0000-0300-000004000000}" name="sklop" dataDxfId="76"/>
    <tableColumn id="8" xr3:uid="{00000000-0010-0000-0300-000008000000}" name="em" dataDxfId="75"/>
    <tableColumn id="2" xr3:uid="{00000000-0010-0000-0300-000002000000}" name="št. pregledo /leto" dataDxfId="74"/>
    <tableColumn id="9" xr3:uid="{00000000-0010-0000-0300-000009000000}" name="cena/em" dataDxfId="73"/>
    <tableColumn id="10" xr3:uid="{00000000-0010-0000-0300-00000A000000}" name="Cena skupaj v EUR brez DDV / leto" dataDxfId="72">
      <calculatedColumnFormula>Tabela1378[[#This Row],[cena/em]]*12</calculatedColumnFormula>
    </tableColumn>
    <tableColumn id="3" xr3:uid="{00000000-0010-0000-0300-000003000000}" name="Cena v EUR brez DDV /4  leta" dataDxfId="71"/>
    <tableColumn id="11" xr3:uid="{00000000-0010-0000-0300-00000B000000}" name="Cena v EUR z DDV /4  leta" dataDxfId="70">
      <calculatedColumnFormula>Tabela1378[[#This Row],[Cena skupaj v EUR brez DDV / leto]]*1.22</calculatedColumnFormula>
    </tableColumn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ela13" displayName="Tabela13" ref="A3:AF16" totalsRowCount="1" headerRowDxfId="69" dataDxfId="67" totalsRowDxfId="65" headerRowBorderDxfId="68" tableBorderDxfId="66" totalsRowBorderDxfId="64">
  <autoFilter ref="A3:AF15" xr:uid="{00000000-0009-0000-0100-000002000000}"/>
  <sortState xmlns:xlrd2="http://schemas.microsoft.com/office/spreadsheetml/2017/richdata2" ref="A4:AD14">
    <sortCondition ref="A3:A14"/>
  </sortState>
  <tableColumns count="32">
    <tableColumn id="44" xr3:uid="{00000000-0010-0000-0400-00002C000000}" name="Z.Š." totalsRowLabel="Vsota" dataDxfId="63" totalsRowDxfId="62"/>
    <tableColumn id="1" xr3:uid="{00000000-0010-0000-0400-000001000000}" name="Objekt/Naziv" dataDxfId="61" totalsRowDxfId="60"/>
    <tableColumn id="43" xr3:uid="{00000000-0010-0000-0400-00002B000000}" name="Naslov " dataDxfId="59" totalsRowDxfId="58"/>
    <tableColumn id="4" xr3:uid="{00000000-0010-0000-0400-000004000000}" name="sklop" dataDxfId="57" totalsRowDxfId="56"/>
    <tableColumn id="8" xr3:uid="{00000000-0010-0000-0400-000008000000}" name="št. adres" dataDxfId="55" totalsRowDxfId="54"/>
    <tableColumn id="9" xr3:uid="{00000000-0010-0000-0400-000009000000}" name="št. siren" dataDxfId="53" totalsRowDxfId="52"/>
    <tableColumn id="10" xr3:uid="{00000000-0010-0000-0400-00000A000000}" name="št. modulov" dataDxfId="51" totalsRowDxfId="50"/>
    <tableColumn id="11" xr3:uid="{00000000-0010-0000-0400-00000B000000}" name="št. ročnih" dataDxfId="49" totalsRowDxfId="48"/>
    <tableColumn id="12" xr3:uid="{00000000-0010-0000-0400-00000C000000}" name="št. javljalnikov" dataDxfId="47" totalsRowDxfId="46"/>
    <tableColumn id="13" xr3:uid="{00000000-0010-0000-0400-00000D000000}" name="Odd. Prikaz." dataDxfId="45" totalsRowDxfId="44"/>
    <tableColumn id="14" xr3:uid="{00000000-0010-0000-0400-00000E000000}" name="Tip centrale " dataDxfId="43" totalsRowDxfId="42"/>
    <tableColumn id="2" xr3:uid="{00000000-0010-0000-0400-000002000000}" name="Št. vzdrž. pregledov/letno" dataDxfId="41" totalsRowDxfId="40"/>
    <tableColumn id="6" xr3:uid="{00000000-0010-0000-0400-000006000000}" name="Cena/pregled (požar)" totalsRowLabel="0,00 " dataDxfId="39" totalsRowDxfId="38"/>
    <tableColumn id="5" xr3:uid="{00000000-0010-0000-0400-000005000000}" name="cena" totalsRowFunction="sum" dataDxfId="37" totalsRowDxfId="36">
      <calculatedColumnFormula>Tabela13[[#This Row],[Št. vzdrž. pregledov/letno]]*Tabela13[[#This Row],[Cena/pregled (požar)]]</calculatedColumnFormula>
    </tableColumn>
    <tableColumn id="22" xr3:uid="{00000000-0010-0000-0400-000016000000}" name="št. linij" dataDxfId="35" totalsRowDxfId="34"/>
    <tableColumn id="23" xr3:uid="{00000000-0010-0000-0400-000017000000}" name="št. razš. modulov" dataDxfId="33" totalsRowDxfId="32"/>
    <tableColumn id="24" xr3:uid="{00000000-0010-0000-0400-000018000000}" name="št. tipkovnic" dataDxfId="31" totalsRowDxfId="30"/>
    <tableColumn id="25" xr3:uid="{00000000-0010-0000-0400-000019000000}" name="tip centrale" dataDxfId="29" totalsRowDxfId="28"/>
    <tableColumn id="26" xr3:uid="{00000000-0010-0000-0400-00001A000000}" name="tip  komunikatorja" dataDxfId="27" totalsRowDxfId="26"/>
    <tableColumn id="27" xr3:uid="{00000000-0010-0000-0400-00001B000000}" name="IP prenos" dataDxfId="25" totalsRowDxfId="24"/>
    <tableColumn id="29" xr3:uid="{00000000-0010-0000-0400-00001D000000}" name="Cena/pregled (vlom)" totalsRowFunction="sum" dataDxfId="23" totalsRowDxfId="22"/>
    <tableColumn id="30" xr3:uid="{00000000-0010-0000-0400-00001E000000}" name="št. snemlanikov" dataDxfId="21" totalsRowDxfId="20"/>
    <tableColumn id="31" xr3:uid="{00000000-0010-0000-0400-00001F000000}" name="št. kanalov" dataDxfId="19" totalsRowDxfId="18"/>
    <tableColumn id="32" xr3:uid="{00000000-0010-0000-0400-000020000000}" name="notranje kamere" dataDxfId="17" totalsRowDxfId="16"/>
    <tableColumn id="33" xr3:uid="{00000000-0010-0000-0400-000021000000}" name="zunanje kamere" dataDxfId="15" totalsRowDxfId="14"/>
    <tableColumn id="34" xr3:uid="{00000000-0010-0000-0400-000022000000}" name="tip snemalnika" dataDxfId="13" totalsRowDxfId="12"/>
    <tableColumn id="36" xr3:uid="{00000000-0010-0000-0400-000024000000}" name="cena/pregled (video)" totalsRowFunction="sum" dataDxfId="11" totalsRowDxfId="10"/>
    <tableColumn id="3" xr3:uid="{00000000-0010-0000-0400-000003000000}" name="vlom video skupaj" totalsRowFunction="sum" dataDxfId="9" totalsRowDxfId="8"/>
    <tableColumn id="40" xr3:uid="{00000000-0010-0000-0400-000028000000}" name="Kontaktna oseba" dataDxfId="7" totalsRowDxfId="6"/>
    <tableColumn id="41" xr3:uid="{00000000-0010-0000-0400-000029000000}" name="GSM10" dataDxfId="5" totalsRowDxfId="4"/>
    <tableColumn id="7" xr3:uid="{15684E68-A1AE-4C38-9F94-08D5D848F052}" name="GSM11" dataDxfId="3" totalsRowDxfId="2"/>
    <tableColumn id="15" xr3:uid="{BA96A1F8-3885-4A94-89BB-17C3B025B11B}" name="GSM12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6">
    <pageSetUpPr fitToPage="1"/>
  </sheetPr>
  <dimension ref="A3:F9"/>
  <sheetViews>
    <sheetView zoomScaleNormal="100" workbookViewId="0">
      <pane ySplit="5" topLeftCell="A6" activePane="bottomLeft" state="frozen"/>
      <selection activeCell="B18" sqref="B18"/>
      <selection pane="bottomLeft" activeCell="D6" sqref="D6"/>
    </sheetView>
  </sheetViews>
  <sheetFormatPr defaultRowHeight="15" x14ac:dyDescent="0.25"/>
  <cols>
    <col min="1" max="1" width="5.85546875" customWidth="1"/>
    <col min="2" max="2" width="40.140625" style="26" customWidth="1"/>
    <col min="3" max="5" width="17.7109375" style="31" customWidth="1"/>
  </cols>
  <sheetData>
    <row r="3" spans="1:6" x14ac:dyDescent="0.25">
      <c r="C3" s="26"/>
      <c r="D3" s="26"/>
      <c r="E3" s="26"/>
      <c r="F3" s="26"/>
    </row>
    <row r="4" spans="1:6" s="24" customFormat="1" ht="19.5" thickBot="1" x14ac:dyDescent="0.35">
      <c r="A4" s="32" t="s">
        <v>91</v>
      </c>
      <c r="B4" s="27"/>
    </row>
    <row r="5" spans="1:6" s="35" customFormat="1" ht="48" thickBot="1" x14ac:dyDescent="0.3">
      <c r="A5" s="45" t="s">
        <v>75</v>
      </c>
      <c r="B5" s="33" t="s">
        <v>32</v>
      </c>
      <c r="C5" s="33" t="s">
        <v>79</v>
      </c>
      <c r="D5" s="34" t="s">
        <v>87</v>
      </c>
      <c r="E5" s="34" t="s">
        <v>84</v>
      </c>
    </row>
    <row r="6" spans="1:6" x14ac:dyDescent="0.25">
      <c r="A6" s="47">
        <v>1</v>
      </c>
      <c r="B6" s="28" t="s">
        <v>88</v>
      </c>
      <c r="C6" s="1">
        <f>'SKLOP 1'!H9</f>
        <v>0</v>
      </c>
      <c r="D6" s="1">
        <f>Tabela1362[[#This Row],[Cena skupaj v EUR brez DDV / leto]]*4</f>
        <v>0</v>
      </c>
      <c r="E6" s="7">
        <f>Tabela1362[[#This Row],[Cena v EUR brez DDV /4  leta]]*1.22</f>
        <v>0</v>
      </c>
    </row>
    <row r="7" spans="1:6" x14ac:dyDescent="0.25">
      <c r="A7" s="47">
        <v>2</v>
      </c>
      <c r="B7" s="28" t="s">
        <v>89</v>
      </c>
      <c r="C7" s="1">
        <f>'SKLOP 2 '!H13</f>
        <v>0</v>
      </c>
      <c r="D7" s="1">
        <f>Tabela1362[[#This Row],[Cena skupaj v EUR brez DDV / leto]]*4</f>
        <v>0</v>
      </c>
      <c r="E7" s="7">
        <f>Tabela1362[[#This Row],[Cena v EUR brez DDV /4  leta]]*1.22</f>
        <v>0</v>
      </c>
    </row>
    <row r="8" spans="1:6" x14ac:dyDescent="0.25">
      <c r="A8" s="48">
        <v>3</v>
      </c>
      <c r="B8" s="28" t="s">
        <v>90</v>
      </c>
      <c r="C8" s="4">
        <f>'SKLOP 3'!H7</f>
        <v>0</v>
      </c>
      <c r="D8" s="1">
        <f>Tabela1362[[#This Row],[Cena skupaj v EUR brez DDV / leto]]*4</f>
        <v>0</v>
      </c>
      <c r="E8" s="7">
        <f>Tabela1362[[#This Row],[Cena v EUR brez DDV /4  leta]]*1.22</f>
        <v>0</v>
      </c>
    </row>
    <row r="9" spans="1:6" x14ac:dyDescent="0.25">
      <c r="A9" s="46"/>
      <c r="B9" s="27" t="s">
        <v>92</v>
      </c>
      <c r="C9" s="5">
        <f>SUBTOTAL(109,C6:C8)</f>
        <v>0</v>
      </c>
      <c r="D9" s="5">
        <f>SUBTOTAL(109,D6:D8)</f>
        <v>0</v>
      </c>
      <c r="E9" s="6">
        <f>SUM(E6:E8)</f>
        <v>0</v>
      </c>
    </row>
  </sheetData>
  <sheetProtection algorithmName="SHA-512" hashValue="nzTIf7OHDJGdHBWO/3GJOe3zLr9024en8qBtF/567RzJCUNVvdE0EJj1lI0ApASzXycCvDFWfVtQPcgHzTbtBw==" saltValue="4u9y2A7cUBUCG7rnOZNwKQ==" spinCount="100000" sheet="1" objects="1" scenarios="1"/>
  <pageMargins left="0" right="0" top="0" bottom="0" header="0" footer="0"/>
  <pageSetup paperSize="8" scale="5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>
    <pageSetUpPr fitToPage="1"/>
  </sheetPr>
  <dimension ref="A1:J10"/>
  <sheetViews>
    <sheetView tabSelected="1" zoomScaleNormal="100" workbookViewId="0">
      <pane ySplit="4" topLeftCell="A5" activePane="bottomLeft" state="frozen"/>
      <selection activeCell="B18" sqref="B18"/>
      <selection pane="bottomLeft" activeCell="G7" sqref="G7"/>
    </sheetView>
  </sheetViews>
  <sheetFormatPr defaultRowHeight="15" x14ac:dyDescent="0.25"/>
  <cols>
    <col min="1" max="1" width="5.85546875" customWidth="1"/>
    <col min="2" max="2" width="40.140625" style="26" customWidth="1"/>
    <col min="3" max="3" width="39.5703125" customWidth="1"/>
    <col min="4" max="4" width="7.5703125" customWidth="1"/>
    <col min="5" max="6" width="9.42578125" style="31" customWidth="1"/>
    <col min="7" max="10" width="17.7109375" style="31" customWidth="1"/>
  </cols>
  <sheetData>
    <row r="1" spans="1:10" x14ac:dyDescent="0.25">
      <c r="E1"/>
      <c r="F1"/>
      <c r="G1"/>
      <c r="H1"/>
      <c r="I1"/>
      <c r="J1"/>
    </row>
    <row r="2" spans="1:10" s="24" customFormat="1" ht="18.75" x14ac:dyDescent="0.3">
      <c r="A2" s="32" t="s">
        <v>76</v>
      </c>
      <c r="B2" s="27"/>
    </row>
    <row r="3" spans="1:10" s="24" customFormat="1" ht="19.5" thickBot="1" x14ac:dyDescent="0.35">
      <c r="A3" s="32"/>
      <c r="B3" s="10" t="s">
        <v>96</v>
      </c>
    </row>
    <row r="4" spans="1:10" s="35" customFormat="1" ht="48" thickBot="1" x14ac:dyDescent="0.3">
      <c r="A4" s="33" t="s">
        <v>75</v>
      </c>
      <c r="B4" s="9" t="s">
        <v>32</v>
      </c>
      <c r="C4" s="33" t="s">
        <v>64</v>
      </c>
      <c r="D4" s="33" t="s">
        <v>62</v>
      </c>
      <c r="E4" s="33" t="s">
        <v>77</v>
      </c>
      <c r="F4" s="33" t="s">
        <v>86</v>
      </c>
      <c r="G4" s="33" t="s">
        <v>78</v>
      </c>
      <c r="H4" s="33" t="s">
        <v>79</v>
      </c>
      <c r="I4" s="34" t="s">
        <v>87</v>
      </c>
      <c r="J4" s="34" t="s">
        <v>84</v>
      </c>
    </row>
    <row r="5" spans="1:10" x14ac:dyDescent="0.25">
      <c r="A5" s="25">
        <v>1</v>
      </c>
      <c r="B5" s="28" t="s">
        <v>11</v>
      </c>
      <c r="C5" s="25" t="s">
        <v>65</v>
      </c>
      <c r="D5" s="25">
        <v>1</v>
      </c>
      <c r="E5" s="30" t="s">
        <v>85</v>
      </c>
      <c r="F5" s="30">
        <v>4</v>
      </c>
      <c r="G5" s="54">
        <v>0</v>
      </c>
      <c r="H5" s="1">
        <f>Tabela136[[#This Row],[cena/em]]*Tabela136[[#This Row],[št. pregledo /leto]]</f>
        <v>0</v>
      </c>
      <c r="I5" s="1">
        <f>Tabela136[[#This Row],[Cena skupaj v EUR brez DDV / leto]]*4</f>
        <v>0</v>
      </c>
      <c r="J5" s="1">
        <f>Tabela136[[#This Row],[Cena v EUR brez DDV /4  leta]]*1.22</f>
        <v>0</v>
      </c>
    </row>
    <row r="6" spans="1:10" x14ac:dyDescent="0.25">
      <c r="A6" s="25">
        <v>2</v>
      </c>
      <c r="B6" s="29" t="s">
        <v>58</v>
      </c>
      <c r="C6" s="25" t="s">
        <v>66</v>
      </c>
      <c r="D6" s="25">
        <v>1</v>
      </c>
      <c r="E6" s="30" t="s">
        <v>85</v>
      </c>
      <c r="F6" s="30">
        <v>4</v>
      </c>
      <c r="G6" s="54">
        <v>0</v>
      </c>
      <c r="H6" s="1">
        <f>Tabela136[[#This Row],[cena/em]]*Tabela136[[#This Row],[št. pregledo /leto]]</f>
        <v>0</v>
      </c>
      <c r="I6" s="1">
        <f>Tabela136[[#This Row],[Cena skupaj v EUR brez DDV / leto]]*4</f>
        <v>0</v>
      </c>
      <c r="J6" s="1">
        <f>Tabela136[[#This Row],[Cena v EUR brez DDV /4  leta]]*1.22</f>
        <v>0</v>
      </c>
    </row>
    <row r="7" spans="1:10" x14ac:dyDescent="0.25">
      <c r="A7" s="25">
        <v>3</v>
      </c>
      <c r="B7" s="29" t="s">
        <v>55</v>
      </c>
      <c r="C7" s="25" t="s">
        <v>66</v>
      </c>
      <c r="D7" s="25">
        <v>1</v>
      </c>
      <c r="E7" s="30" t="s">
        <v>85</v>
      </c>
      <c r="F7" s="30">
        <v>4</v>
      </c>
      <c r="G7" s="54">
        <v>0</v>
      </c>
      <c r="H7" s="1">
        <f>Tabela136[[#This Row],[cena/em]]*Tabela136[[#This Row],[št. pregledo /leto]]</f>
        <v>0</v>
      </c>
      <c r="I7" s="1">
        <f>Tabela136[[#This Row],[Cena skupaj v EUR brez DDV / leto]]*4</f>
        <v>0</v>
      </c>
      <c r="J7" s="1">
        <f>Tabela136[[#This Row],[Cena v EUR brez DDV /4  leta]]*1.22</f>
        <v>0</v>
      </c>
    </row>
    <row r="8" spans="1:10" x14ac:dyDescent="0.25">
      <c r="A8" s="8">
        <v>4</v>
      </c>
      <c r="B8" s="13" t="s">
        <v>82</v>
      </c>
      <c r="C8" s="36" t="s">
        <v>72</v>
      </c>
      <c r="D8" s="36">
        <v>1</v>
      </c>
      <c r="E8" s="30" t="s">
        <v>85</v>
      </c>
      <c r="F8" s="30">
        <v>4</v>
      </c>
      <c r="G8" s="55">
        <v>0</v>
      </c>
      <c r="H8" s="1">
        <f>Tabela136[[#This Row],[cena/em]]*Tabela136[[#This Row],[št. pregledo /leto]]</f>
        <v>0</v>
      </c>
      <c r="I8" s="1">
        <f>Tabela136[[#This Row],[Cena skupaj v EUR brez DDV / leto]]*4</f>
        <v>0</v>
      </c>
      <c r="J8" s="1">
        <f>Tabela136[[#This Row],[Cena v EUR brez DDV /4  leta]]*1.22</f>
        <v>0</v>
      </c>
    </row>
    <row r="9" spans="1:10" x14ac:dyDescent="0.25">
      <c r="A9" s="38"/>
      <c r="B9" s="44"/>
      <c r="C9" s="38"/>
      <c r="D9" s="38"/>
      <c r="E9" s="39"/>
      <c r="F9" s="40" t="s">
        <v>97</v>
      </c>
      <c r="G9" s="40"/>
      <c r="H9" s="2">
        <f>SUBTOTAL(109,H5:H8)</f>
        <v>0</v>
      </c>
      <c r="I9" s="2">
        <f>SUBTOTAL(109,I5:I8)</f>
        <v>0</v>
      </c>
      <c r="J9" s="3">
        <f>SUM(J5:J8)</f>
        <v>0</v>
      </c>
    </row>
    <row r="10" spans="1:10" ht="10.5" customHeight="1" x14ac:dyDescent="0.25"/>
  </sheetData>
  <sheetProtection algorithmName="SHA-512" hashValue="PYMmhoGNhnw3NL6CHqfHDYXzlZdbey4Ve9miHOUUWOpIF+7tmYBqZD5YNQtLE14hs/xynP7vOqX8+vWP9d4vSg==" saltValue="IrgFNfmh68KtHjad9XKM+Q==" spinCount="100000" sheet="1" objects="1" scenarios="1"/>
  <pageMargins left="0" right="0" top="0" bottom="0" header="0" footer="0"/>
  <pageSetup paperSize="8" scale="51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pageSetUpPr fitToPage="1"/>
  </sheetPr>
  <dimension ref="A2:J22"/>
  <sheetViews>
    <sheetView zoomScaleNormal="100" workbookViewId="0">
      <pane ySplit="4" topLeftCell="A5" activePane="bottomLeft" state="frozen"/>
      <selection activeCell="E4" sqref="E4"/>
      <selection pane="bottomLeft" activeCell="G5" sqref="G5"/>
    </sheetView>
  </sheetViews>
  <sheetFormatPr defaultRowHeight="15" x14ac:dyDescent="0.25"/>
  <cols>
    <col min="1" max="1" width="5.85546875" customWidth="1"/>
    <col min="2" max="2" width="40.140625" style="26" customWidth="1"/>
    <col min="3" max="3" width="39.5703125" customWidth="1"/>
    <col min="4" max="4" width="7.5703125" customWidth="1"/>
    <col min="5" max="6" width="9.42578125" customWidth="1"/>
    <col min="7" max="10" width="17.7109375" customWidth="1"/>
  </cols>
  <sheetData>
    <row r="2" spans="1:10" s="24" customFormat="1" ht="18.75" x14ac:dyDescent="0.3">
      <c r="A2" s="32" t="s">
        <v>80</v>
      </c>
      <c r="B2" s="27"/>
    </row>
    <row r="3" spans="1:10" s="24" customFormat="1" ht="19.5" thickBot="1" x14ac:dyDescent="0.35">
      <c r="A3" s="32"/>
      <c r="B3" s="10" t="s">
        <v>96</v>
      </c>
    </row>
    <row r="4" spans="1:10" s="27" customFormat="1" ht="48" thickBot="1" x14ac:dyDescent="0.3">
      <c r="A4" s="33" t="s">
        <v>75</v>
      </c>
      <c r="B4" s="9" t="s">
        <v>32</v>
      </c>
      <c r="C4" s="33" t="s">
        <v>64</v>
      </c>
      <c r="D4" s="33" t="s">
        <v>62</v>
      </c>
      <c r="E4" s="33" t="s">
        <v>77</v>
      </c>
      <c r="F4" s="33" t="s">
        <v>86</v>
      </c>
      <c r="G4" s="33" t="s">
        <v>78</v>
      </c>
      <c r="H4" s="33" t="s">
        <v>79</v>
      </c>
      <c r="I4" s="34" t="s">
        <v>87</v>
      </c>
      <c r="J4" s="34" t="s">
        <v>84</v>
      </c>
    </row>
    <row r="5" spans="1:10" s="31" customFormat="1" x14ac:dyDescent="0.25">
      <c r="A5" s="36">
        <v>1</v>
      </c>
      <c r="B5" s="29" t="s">
        <v>59</v>
      </c>
      <c r="C5" s="36" t="s">
        <v>69</v>
      </c>
      <c r="D5" s="36">
        <v>2</v>
      </c>
      <c r="E5" s="30" t="s">
        <v>85</v>
      </c>
      <c r="F5" s="30">
        <v>4</v>
      </c>
      <c r="G5" s="55">
        <v>0</v>
      </c>
      <c r="H5" s="1">
        <f>Tabela137[[#This Row],[cena/em]]*Tabela137[[#This Row],[št. pregledo /leto]]</f>
        <v>0</v>
      </c>
      <c r="I5" s="1">
        <f>Tabela137[[#This Row],[Cena skupaj v EUR brez DDV / leto]]*4</f>
        <v>0</v>
      </c>
      <c r="J5" s="1">
        <f>Tabela137[[#This Row],[Cena v EUR brez DDV /4  leta]]*1.22</f>
        <v>0</v>
      </c>
    </row>
    <row r="6" spans="1:10" s="31" customFormat="1" x14ac:dyDescent="0.25">
      <c r="A6" s="36">
        <v>2</v>
      </c>
      <c r="B6" s="29" t="s">
        <v>13</v>
      </c>
      <c r="C6" s="36" t="s">
        <v>67</v>
      </c>
      <c r="D6" s="36">
        <v>2</v>
      </c>
      <c r="E6" s="30" t="s">
        <v>85</v>
      </c>
      <c r="F6" s="30">
        <v>4</v>
      </c>
      <c r="G6" s="55">
        <v>0</v>
      </c>
      <c r="H6" s="1">
        <f>Tabela137[[#This Row],[cena/em]]*Tabela137[[#This Row],[št. pregledo /leto]]</f>
        <v>0</v>
      </c>
      <c r="I6" s="1">
        <f>Tabela137[[#This Row],[Cena skupaj v EUR brez DDV / leto]]*4</f>
        <v>0</v>
      </c>
      <c r="J6" s="1">
        <f>Tabela137[[#This Row],[Cena v EUR brez DDV /4  leta]]*1.22</f>
        <v>0</v>
      </c>
    </row>
    <row r="7" spans="1:10" s="31" customFormat="1" x14ac:dyDescent="0.25">
      <c r="A7" s="36">
        <v>3</v>
      </c>
      <c r="B7" s="29" t="s">
        <v>14</v>
      </c>
      <c r="C7" s="36" t="s">
        <v>68</v>
      </c>
      <c r="D7" s="36">
        <v>2</v>
      </c>
      <c r="E7" s="30" t="s">
        <v>85</v>
      </c>
      <c r="F7" s="30">
        <v>4</v>
      </c>
      <c r="G7" s="55">
        <v>0</v>
      </c>
      <c r="H7" s="1">
        <f>Tabela137[[#This Row],[cena/em]]*Tabela137[[#This Row],[št. pregledo /leto]]</f>
        <v>0</v>
      </c>
      <c r="I7" s="1">
        <f>Tabela137[[#This Row],[Cena skupaj v EUR brez DDV / leto]]*4</f>
        <v>0</v>
      </c>
      <c r="J7" s="1">
        <f>Tabela137[[#This Row],[Cena v EUR brez DDV /4  leta]]*1.22</f>
        <v>0</v>
      </c>
    </row>
    <row r="8" spans="1:10" s="31" customFormat="1" x14ac:dyDescent="0.25">
      <c r="A8" s="36">
        <v>4</v>
      </c>
      <c r="B8" s="21" t="s">
        <v>15</v>
      </c>
      <c r="C8" s="36" t="s">
        <v>70</v>
      </c>
      <c r="D8" s="36">
        <v>2</v>
      </c>
      <c r="E8" s="30" t="s">
        <v>85</v>
      </c>
      <c r="F8" s="30">
        <v>4</v>
      </c>
      <c r="G8" s="55">
        <v>0</v>
      </c>
      <c r="H8" s="1">
        <f>Tabela137[[#This Row],[cena/em]]*Tabela137[[#This Row],[št. pregledo /leto]]</f>
        <v>0</v>
      </c>
      <c r="I8" s="1">
        <f>Tabela137[[#This Row],[Cena skupaj v EUR brez DDV / leto]]*4</f>
        <v>0</v>
      </c>
      <c r="J8" s="1">
        <f>Tabela137[[#This Row],[Cena v EUR brez DDV /4  leta]]*1.22</f>
        <v>0</v>
      </c>
    </row>
    <row r="9" spans="1:10" s="31" customFormat="1" x14ac:dyDescent="0.25">
      <c r="A9" s="36">
        <v>5</v>
      </c>
      <c r="B9" s="21" t="s">
        <v>16</v>
      </c>
      <c r="C9" s="36" t="s">
        <v>71</v>
      </c>
      <c r="D9" s="36">
        <v>2</v>
      </c>
      <c r="E9" s="30" t="s">
        <v>85</v>
      </c>
      <c r="F9" s="30">
        <v>4</v>
      </c>
      <c r="G9" s="55">
        <v>0</v>
      </c>
      <c r="H9" s="1">
        <f>Tabela137[[#This Row],[cena/em]]*Tabela137[[#This Row],[št. pregledo /leto]]</f>
        <v>0</v>
      </c>
      <c r="I9" s="1">
        <f>Tabela137[[#This Row],[Cena skupaj v EUR brez DDV / leto]]*4</f>
        <v>0</v>
      </c>
      <c r="J9" s="1">
        <f>Tabela137[[#This Row],[Cena v EUR brez DDV /4  leta]]*1.22</f>
        <v>0</v>
      </c>
    </row>
    <row r="10" spans="1:10" s="31" customFormat="1" x14ac:dyDescent="0.25">
      <c r="A10" s="36">
        <v>6</v>
      </c>
      <c r="B10" s="29" t="s">
        <v>17</v>
      </c>
      <c r="C10" s="36" t="s">
        <v>73</v>
      </c>
      <c r="D10" s="36">
        <v>2</v>
      </c>
      <c r="E10" s="30" t="s">
        <v>85</v>
      </c>
      <c r="F10" s="30">
        <v>4</v>
      </c>
      <c r="G10" s="55">
        <v>0</v>
      </c>
      <c r="H10" s="1">
        <f>Tabela137[[#This Row],[cena/em]]*Tabela137[[#This Row],[št. pregledo /leto]]</f>
        <v>0</v>
      </c>
      <c r="I10" s="1">
        <f>Tabela137[[#This Row],[Cena skupaj v EUR brez DDV / leto]]*4</f>
        <v>0</v>
      </c>
      <c r="J10" s="1">
        <f>Tabela137[[#This Row],[Cena v EUR brez DDV /4  leta]]*1.22</f>
        <v>0</v>
      </c>
    </row>
    <row r="11" spans="1:10" s="31" customFormat="1" x14ac:dyDescent="0.25">
      <c r="A11" s="36">
        <v>7</v>
      </c>
      <c r="B11" s="29" t="s">
        <v>18</v>
      </c>
      <c r="C11" s="36" t="s">
        <v>74</v>
      </c>
      <c r="D11" s="36">
        <v>2</v>
      </c>
      <c r="E11" s="30" t="s">
        <v>85</v>
      </c>
      <c r="F11" s="30">
        <v>4</v>
      </c>
      <c r="G11" s="55">
        <v>0</v>
      </c>
      <c r="H11" s="1">
        <f>Tabela137[[#This Row],[cena/em]]*Tabela137[[#This Row],[št. pregledo /leto]]</f>
        <v>0</v>
      </c>
      <c r="I11" s="1">
        <f>Tabela137[[#This Row],[Cena skupaj v EUR brez DDV / leto]]*4</f>
        <v>0</v>
      </c>
      <c r="J11" s="1">
        <f>Tabela137[[#This Row],[Cena v EUR brez DDV /4  leta]]*1.22</f>
        <v>0</v>
      </c>
    </row>
    <row r="12" spans="1:10" s="31" customFormat="1" x14ac:dyDescent="0.25">
      <c r="A12" s="36">
        <v>8</v>
      </c>
      <c r="B12" s="29" t="s">
        <v>117</v>
      </c>
      <c r="C12" s="36" t="s">
        <v>65</v>
      </c>
      <c r="D12" s="36">
        <v>2</v>
      </c>
      <c r="E12" s="30" t="s">
        <v>118</v>
      </c>
      <c r="F12" s="30">
        <v>4</v>
      </c>
      <c r="G12" s="56">
        <v>0</v>
      </c>
      <c r="H12" s="1">
        <f>Tabela137[[#This Row],[cena/em]]*Tabela137[[#This Row],[št. pregledo /leto]]</f>
        <v>0</v>
      </c>
      <c r="I12" s="1">
        <f>Tabela137[[#This Row],[Cena skupaj v EUR brez DDV / leto]]*4</f>
        <v>0</v>
      </c>
      <c r="J12" s="1">
        <f>Tabela137[[#This Row],[Cena v EUR brez DDV /4  leta]]*1.22</f>
        <v>0</v>
      </c>
    </row>
    <row r="13" spans="1:10" s="31" customFormat="1" x14ac:dyDescent="0.25">
      <c r="B13" s="37"/>
      <c r="C13" s="41"/>
      <c r="D13" s="42"/>
      <c r="E13" s="39"/>
      <c r="F13" s="40" t="s">
        <v>98</v>
      </c>
      <c r="G13" s="40"/>
      <c r="H13" s="2">
        <f>SUBTOTAL(109,H5:H11)</f>
        <v>0</v>
      </c>
      <c r="I13" s="3">
        <f>Tabela137[[#This Row],[Cena skupaj v EUR brez DDV / leto]]*4</f>
        <v>0</v>
      </c>
      <c r="J13" s="3">
        <f>Tabela137[[#This Row],[Cena v EUR brez DDV /4  leta]]*1.22</f>
        <v>0</v>
      </c>
    </row>
    <row r="14" spans="1:10" s="31" customFormat="1" x14ac:dyDescent="0.25"/>
    <row r="15" spans="1:10" s="31" customFormat="1" x14ac:dyDescent="0.25"/>
    <row r="16" spans="1:10" s="31" customFormat="1" x14ac:dyDescent="0.25"/>
    <row r="17" spans="1:10" s="31" customFormat="1" x14ac:dyDescent="0.25"/>
    <row r="18" spans="1:10" s="31" customFormat="1" x14ac:dyDescent="0.25"/>
    <row r="19" spans="1:10" s="31" customFormat="1" x14ac:dyDescent="0.25"/>
    <row r="20" spans="1:10" s="31" customFormat="1" x14ac:dyDescent="0.25"/>
    <row r="21" spans="1:10" s="31" customFormat="1" x14ac:dyDescent="0.25"/>
    <row r="22" spans="1:10" s="31" customFormat="1" x14ac:dyDescent="0.25">
      <c r="A22"/>
      <c r="B22"/>
      <c r="C22"/>
      <c r="D22"/>
      <c r="E22"/>
      <c r="F22"/>
      <c r="G22"/>
      <c r="H22"/>
      <c r="I22"/>
      <c r="J22"/>
    </row>
  </sheetData>
  <sheetProtection algorithmName="SHA-512" hashValue="gN/pArmYKqTmnu8DUY+MFPVm3z0euxc9c5d/CIz6z5BMqvAr8TnfG5vpco7K0pQ+0/G5FqZeDkvMdoc9x5IihA==" saltValue="Qvm2BMDj0v8FhRXzXfZLAw==" spinCount="100000" sheet="1" objects="1" scenarios="1"/>
  <pageMargins left="0" right="0" top="0" bottom="0" header="0" footer="0"/>
  <pageSetup paperSize="8" scale="51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>
    <pageSetUpPr fitToPage="1"/>
  </sheetPr>
  <dimension ref="A2:J7"/>
  <sheetViews>
    <sheetView zoomScaleNormal="100" workbookViewId="0">
      <pane ySplit="4" topLeftCell="A5" activePane="bottomLeft" state="frozen"/>
      <selection activeCell="F1" sqref="F1:F1048576"/>
      <selection pane="bottomLeft" activeCell="G5" sqref="G5"/>
    </sheetView>
  </sheetViews>
  <sheetFormatPr defaultRowHeight="15" x14ac:dyDescent="0.25"/>
  <cols>
    <col min="1" max="1" width="6" customWidth="1"/>
    <col min="2" max="2" width="40.140625" style="26" customWidth="1"/>
    <col min="3" max="3" width="39.5703125" customWidth="1"/>
    <col min="4" max="4" width="7.5703125" customWidth="1"/>
    <col min="5" max="6" width="9.42578125" customWidth="1"/>
    <col min="7" max="10" width="17.7109375" customWidth="1"/>
  </cols>
  <sheetData>
    <row r="2" spans="1:10" s="24" customFormat="1" ht="18.75" x14ac:dyDescent="0.3">
      <c r="A2" s="32" t="s">
        <v>95</v>
      </c>
      <c r="B2" s="27"/>
    </row>
    <row r="3" spans="1:10" s="24" customFormat="1" ht="19.5" thickBot="1" x14ac:dyDescent="0.35">
      <c r="A3" s="32"/>
      <c r="B3" s="10" t="s">
        <v>96</v>
      </c>
    </row>
    <row r="4" spans="1:10" s="27" customFormat="1" ht="48" thickBot="1" x14ac:dyDescent="0.3">
      <c r="A4" s="33" t="s">
        <v>75</v>
      </c>
      <c r="B4" s="9" t="s">
        <v>32</v>
      </c>
      <c r="C4" s="33" t="s">
        <v>64</v>
      </c>
      <c r="D4" s="33" t="s">
        <v>62</v>
      </c>
      <c r="E4" s="33" t="s">
        <v>77</v>
      </c>
      <c r="F4" s="33" t="s">
        <v>86</v>
      </c>
      <c r="G4" s="33" t="s">
        <v>78</v>
      </c>
      <c r="H4" s="33" t="s">
        <v>79</v>
      </c>
      <c r="I4" s="34" t="s">
        <v>87</v>
      </c>
      <c r="J4" s="34" t="s">
        <v>84</v>
      </c>
    </row>
    <row r="5" spans="1:10" x14ac:dyDescent="0.25">
      <c r="A5" s="25">
        <v>1</v>
      </c>
      <c r="B5" s="21" t="s">
        <v>58</v>
      </c>
      <c r="C5" s="12" t="s">
        <v>66</v>
      </c>
      <c r="D5" s="25">
        <v>3</v>
      </c>
      <c r="E5" s="30" t="s">
        <v>85</v>
      </c>
      <c r="F5" s="30">
        <v>1</v>
      </c>
      <c r="G5" s="55">
        <v>0</v>
      </c>
      <c r="H5" s="1">
        <f>Tabela1378[[#This Row],[cena/em]]*Tabela1378[[#This Row],[št. pregledo /leto]]</f>
        <v>0</v>
      </c>
      <c r="I5" s="1">
        <f>Tabela1378[[#This Row],[Cena skupaj v EUR brez DDV / leto]]*4</f>
        <v>0</v>
      </c>
      <c r="J5" s="1">
        <f>Tabela1378[[#This Row],[Cena v EUR brez DDV /4  leta]]*1.22</f>
        <v>0</v>
      </c>
    </row>
    <row r="6" spans="1:10" x14ac:dyDescent="0.25">
      <c r="A6" s="25">
        <v>2</v>
      </c>
      <c r="B6" s="13" t="s">
        <v>82</v>
      </c>
      <c r="C6" s="12" t="s">
        <v>72</v>
      </c>
      <c r="D6" s="25">
        <v>3</v>
      </c>
      <c r="E6" s="30" t="s">
        <v>85</v>
      </c>
      <c r="F6" s="30">
        <v>1</v>
      </c>
      <c r="G6" s="55">
        <v>0</v>
      </c>
      <c r="H6" s="1">
        <f>Tabela1378[[#This Row],[cena/em]]*Tabela1378[[#This Row],[št. pregledo /leto]]</f>
        <v>0</v>
      </c>
      <c r="I6" s="1">
        <f>Tabela1378[[#This Row],[Cena skupaj v EUR brez DDV / leto]]*4</f>
        <v>0</v>
      </c>
      <c r="J6" s="1">
        <f>Tabela1378[[#This Row],[Cena v EUR brez DDV /4  leta]]*1.22</f>
        <v>0</v>
      </c>
    </row>
    <row r="7" spans="1:10" x14ac:dyDescent="0.25">
      <c r="A7" s="38"/>
      <c r="B7" s="43"/>
      <c r="C7" s="38"/>
      <c r="D7" s="42"/>
      <c r="E7" s="39"/>
      <c r="F7" s="11" t="s">
        <v>99</v>
      </c>
      <c r="G7" s="40"/>
      <c r="H7" s="3">
        <f>SUBTOTAL(109,H5:H6)</f>
        <v>0</v>
      </c>
      <c r="I7" s="3">
        <f>SUBTOTAL(109,I5:I6)</f>
        <v>0</v>
      </c>
      <c r="J7" s="3">
        <f>SUBTOTAL(109,J5:J6)</f>
        <v>0</v>
      </c>
    </row>
  </sheetData>
  <sheetProtection algorithmName="SHA-512" hashValue="bKtGybe7UENuIHvn8Cbym5nF16fWJyCCZ5tkojiDbeRchh5zuwDSKCIhTg2U252kHZPGTQ7S2V52jndeRpH2dw==" saltValue="9TxMWncv025qz922CiljBQ==" spinCount="100000" sheet="1" objects="1" scenarios="1"/>
  <pageMargins left="0" right="0" top="0" bottom="0" header="0" footer="0"/>
  <pageSetup paperSize="8" scale="51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1:AF21"/>
  <sheetViews>
    <sheetView zoomScale="80" zoomScaleNormal="80" workbookViewId="0">
      <pane ySplit="3" topLeftCell="A4" activePane="bottomLeft" state="frozen"/>
      <selection activeCell="C3" sqref="C3"/>
      <selection pane="bottomLeft" activeCell="Q23" sqref="Q23"/>
    </sheetView>
  </sheetViews>
  <sheetFormatPr defaultColWidth="8.85546875" defaultRowHeight="15" x14ac:dyDescent="0.25"/>
  <cols>
    <col min="1" max="1" width="8" style="57" customWidth="1"/>
    <col min="2" max="2" width="31.5703125" style="58" customWidth="1"/>
    <col min="3" max="3" width="39.5703125" style="57" customWidth="1"/>
    <col min="4" max="4" width="10.42578125" style="57" customWidth="1"/>
    <col min="5" max="5" width="8.140625" style="57" customWidth="1"/>
    <col min="6" max="6" width="8.7109375" style="57" customWidth="1"/>
    <col min="7" max="7" width="8.140625" style="57" customWidth="1"/>
    <col min="8" max="8" width="11.140625" style="57" customWidth="1"/>
    <col min="9" max="9" width="13" style="57" customWidth="1"/>
    <col min="10" max="10" width="13.140625" style="57" customWidth="1"/>
    <col min="11" max="12" width="11.28515625" style="58" customWidth="1"/>
    <col min="13" max="13" width="12.140625" style="103" customWidth="1"/>
    <col min="14" max="14" width="13" style="58" customWidth="1"/>
    <col min="15" max="15" width="5.85546875" style="57" customWidth="1"/>
    <col min="16" max="16" width="9.5703125" style="57" customWidth="1"/>
    <col min="17" max="17" width="9.28515625" style="58" customWidth="1"/>
    <col min="18" max="18" width="8.42578125" style="57" customWidth="1"/>
    <col min="19" max="19" width="13.5703125" style="58" customWidth="1"/>
    <col min="20" max="20" width="9.5703125" style="58" customWidth="1"/>
    <col min="21" max="21" width="13" style="58" customWidth="1"/>
    <col min="22" max="22" width="12.28515625" style="57" customWidth="1"/>
    <col min="23" max="23" width="9.85546875" style="57" customWidth="1"/>
    <col min="24" max="24" width="9.42578125" style="57" customWidth="1"/>
    <col min="25" max="25" width="8.140625" style="57" customWidth="1"/>
    <col min="26" max="26" width="10.85546875" style="58" customWidth="1"/>
    <col min="27" max="28" width="13" style="58" customWidth="1"/>
    <col min="29" max="29" width="22.140625" style="57" customWidth="1"/>
    <col min="30" max="30" width="35.28515625" style="58" customWidth="1"/>
    <col min="31" max="16384" width="8.85546875" style="57"/>
  </cols>
  <sheetData>
    <row r="1" spans="1:32" x14ac:dyDescent="0.25">
      <c r="E1" s="59"/>
      <c r="F1" s="59"/>
      <c r="G1" s="59"/>
      <c r="H1" s="59"/>
      <c r="I1" s="59"/>
      <c r="J1" s="59"/>
      <c r="K1" s="60"/>
      <c r="L1" s="60"/>
      <c r="M1" s="61"/>
      <c r="N1" s="60"/>
      <c r="O1" s="59"/>
      <c r="P1" s="59"/>
      <c r="Q1" s="60"/>
      <c r="R1" s="59"/>
      <c r="S1" s="60"/>
      <c r="T1" s="60"/>
      <c r="U1" s="60"/>
      <c r="V1" s="59"/>
      <c r="W1" s="59"/>
      <c r="X1" s="59"/>
      <c r="Y1" s="59"/>
      <c r="Z1" s="60"/>
      <c r="AA1" s="60"/>
    </row>
    <row r="2" spans="1:32" s="62" customFormat="1" x14ac:dyDescent="0.25">
      <c r="B2" s="63"/>
      <c r="E2" s="112" t="s">
        <v>0</v>
      </c>
      <c r="F2" s="112"/>
      <c r="G2" s="112"/>
      <c r="H2" s="112"/>
      <c r="I2" s="112"/>
      <c r="J2" s="112"/>
      <c r="K2" s="112"/>
      <c r="L2" s="64"/>
      <c r="M2" s="65"/>
      <c r="N2" s="64"/>
      <c r="O2" s="109" t="s">
        <v>19</v>
      </c>
      <c r="P2" s="110"/>
      <c r="Q2" s="110"/>
      <c r="R2" s="110"/>
      <c r="S2" s="110"/>
      <c r="T2" s="110"/>
      <c r="U2" s="111"/>
      <c r="V2" s="106" t="s">
        <v>21</v>
      </c>
      <c r="W2" s="107"/>
      <c r="X2" s="107"/>
      <c r="Y2" s="107"/>
      <c r="Z2" s="107"/>
      <c r="AA2" s="108"/>
      <c r="AB2" s="66"/>
      <c r="AC2" s="67"/>
      <c r="AD2" s="68"/>
    </row>
    <row r="3" spans="1:32" s="63" customFormat="1" ht="45" x14ac:dyDescent="0.25">
      <c r="A3" s="69" t="s">
        <v>75</v>
      </c>
      <c r="B3" s="69" t="s">
        <v>32</v>
      </c>
      <c r="C3" s="70" t="s">
        <v>64</v>
      </c>
      <c r="D3" s="70" t="s">
        <v>62</v>
      </c>
      <c r="E3" s="71" t="s">
        <v>30</v>
      </c>
      <c r="F3" s="71" t="s">
        <v>116</v>
      </c>
      <c r="G3" s="71" t="s">
        <v>115</v>
      </c>
      <c r="H3" s="71" t="s">
        <v>114</v>
      </c>
      <c r="I3" s="71" t="s">
        <v>113</v>
      </c>
      <c r="J3" s="72" t="s">
        <v>33</v>
      </c>
      <c r="K3" s="72" t="s">
        <v>112</v>
      </c>
      <c r="L3" s="72" t="s">
        <v>81</v>
      </c>
      <c r="M3" s="73" t="s">
        <v>100</v>
      </c>
      <c r="N3" s="72" t="s">
        <v>83</v>
      </c>
      <c r="O3" s="74" t="s">
        <v>31</v>
      </c>
      <c r="P3" s="74" t="s">
        <v>110</v>
      </c>
      <c r="Q3" s="74" t="s">
        <v>109</v>
      </c>
      <c r="R3" s="74" t="s">
        <v>107</v>
      </c>
      <c r="S3" s="74" t="s">
        <v>111</v>
      </c>
      <c r="T3" s="74" t="s">
        <v>34</v>
      </c>
      <c r="U3" s="75" t="s">
        <v>101</v>
      </c>
      <c r="V3" s="76" t="s">
        <v>106</v>
      </c>
      <c r="W3" s="76" t="s">
        <v>105</v>
      </c>
      <c r="X3" s="76" t="s">
        <v>104</v>
      </c>
      <c r="Y3" s="76" t="s">
        <v>103</v>
      </c>
      <c r="Z3" s="76" t="s">
        <v>108</v>
      </c>
      <c r="AA3" s="75" t="s">
        <v>102</v>
      </c>
      <c r="AB3" s="77" t="s">
        <v>93</v>
      </c>
      <c r="AC3" s="78" t="s">
        <v>23</v>
      </c>
      <c r="AD3" s="78" t="s">
        <v>63</v>
      </c>
      <c r="AE3" s="79" t="s">
        <v>123</v>
      </c>
      <c r="AF3" s="79" t="s">
        <v>124</v>
      </c>
    </row>
    <row r="4" spans="1:32" ht="30" x14ac:dyDescent="0.25">
      <c r="A4" s="12">
        <v>1</v>
      </c>
      <c r="B4" s="13" t="s">
        <v>11</v>
      </c>
      <c r="C4" s="12" t="s">
        <v>65</v>
      </c>
      <c r="D4" s="12">
        <v>1</v>
      </c>
      <c r="E4" s="14">
        <v>369</v>
      </c>
      <c r="F4" s="14">
        <v>7</v>
      </c>
      <c r="G4" s="14">
        <f>'Spec. opreme po objektih'!U17181</f>
        <v>0</v>
      </c>
      <c r="H4" s="14">
        <v>43</v>
      </c>
      <c r="I4" s="14">
        <v>305</v>
      </c>
      <c r="J4" s="15" t="s">
        <v>20</v>
      </c>
      <c r="K4" s="15" t="s">
        <v>20</v>
      </c>
      <c r="L4" s="16">
        <v>4</v>
      </c>
      <c r="M4" s="80"/>
      <c r="N4" s="17">
        <f>Tabela13[[#This Row],[Št. vzdrž. pregledov/letno]]*Tabela13[[#This Row],[Cena/pregled (požar)]]</f>
        <v>0</v>
      </c>
      <c r="O4" s="18">
        <v>48</v>
      </c>
      <c r="P4" s="18">
        <v>7</v>
      </c>
      <c r="Q4" s="18">
        <v>2</v>
      </c>
      <c r="R4" s="19" t="s">
        <v>25</v>
      </c>
      <c r="S4" s="18" t="s">
        <v>24</v>
      </c>
      <c r="T4" s="19" t="s">
        <v>12</v>
      </c>
      <c r="U4" s="80"/>
      <c r="V4" s="20">
        <v>3</v>
      </c>
      <c r="W4" s="20">
        <v>16</v>
      </c>
      <c r="X4" s="20">
        <v>24</v>
      </c>
      <c r="Y4" s="20">
        <v>17</v>
      </c>
      <c r="Z4" s="20" t="s">
        <v>22</v>
      </c>
      <c r="AA4" s="80"/>
      <c r="AB4" s="50">
        <f>Tabela13[[#This Row],[Cena/pregled (vlom)]]+Tabela13[[#This Row],[cena/pregled (video)]]</f>
        <v>0</v>
      </c>
      <c r="AC4" s="51" t="s">
        <v>41</v>
      </c>
      <c r="AD4" s="52" t="s">
        <v>1</v>
      </c>
      <c r="AE4" s="81"/>
      <c r="AF4" s="81"/>
    </row>
    <row r="5" spans="1:32" ht="30" x14ac:dyDescent="0.25">
      <c r="A5" s="12">
        <v>2</v>
      </c>
      <c r="B5" s="21" t="s">
        <v>58</v>
      </c>
      <c r="C5" s="12" t="s">
        <v>66</v>
      </c>
      <c r="D5" s="12">
        <v>1.3</v>
      </c>
      <c r="E5" s="14">
        <v>1819</v>
      </c>
      <c r="F5" s="14"/>
      <c r="G5" s="14">
        <v>219</v>
      </c>
      <c r="H5" s="14">
        <v>116</v>
      </c>
      <c r="I5" s="14">
        <v>1484</v>
      </c>
      <c r="J5" s="14">
        <v>1</v>
      </c>
      <c r="K5" s="22" t="s">
        <v>57</v>
      </c>
      <c r="L5" s="22">
        <v>4</v>
      </c>
      <c r="M5" s="80"/>
      <c r="N5" s="17">
        <f>Tabela13[[#This Row],[Št. vzdrž. pregledov/letno]]*Tabela13[[#This Row],[Cena/pregled (požar)]]</f>
        <v>0</v>
      </c>
      <c r="O5" s="18"/>
      <c r="P5" s="18"/>
      <c r="Q5" s="18"/>
      <c r="R5" s="19"/>
      <c r="S5" s="18"/>
      <c r="T5" s="19"/>
      <c r="U5" s="80"/>
      <c r="V5" s="20"/>
      <c r="W5" s="20"/>
      <c r="X5" s="20"/>
      <c r="Y5" s="20"/>
      <c r="Z5" s="20"/>
      <c r="AA5" s="80"/>
      <c r="AB5" s="50">
        <f>Tabela13[[#This Row],[Cena/pregled (vlom)]]+Tabela13[[#This Row],[cena/pregled (video)]]</f>
        <v>0</v>
      </c>
      <c r="AC5" s="51" t="s">
        <v>54</v>
      </c>
      <c r="AD5" s="52" t="s">
        <v>10</v>
      </c>
      <c r="AE5" s="81"/>
      <c r="AF5" s="81"/>
    </row>
    <row r="6" spans="1:32" ht="30" x14ac:dyDescent="0.25">
      <c r="A6" s="12">
        <v>3</v>
      </c>
      <c r="B6" s="21" t="s">
        <v>55</v>
      </c>
      <c r="C6" s="12" t="s">
        <v>66</v>
      </c>
      <c r="D6" s="12">
        <v>1</v>
      </c>
      <c r="E6" s="14"/>
      <c r="F6" s="14"/>
      <c r="G6" s="14"/>
      <c r="H6" s="14"/>
      <c r="I6" s="14"/>
      <c r="J6" s="14"/>
      <c r="K6" s="22" t="s">
        <v>56</v>
      </c>
      <c r="L6" s="22">
        <v>4</v>
      </c>
      <c r="M6" s="80"/>
      <c r="N6" s="17">
        <f>Tabela13[[#This Row],[Št. vzdrž. pregledov/letno]]*Tabela13[[#This Row],[Cena/pregled (požar)]]</f>
        <v>0</v>
      </c>
      <c r="O6" s="18"/>
      <c r="P6" s="18"/>
      <c r="Q6" s="18"/>
      <c r="R6" s="19"/>
      <c r="S6" s="18"/>
      <c r="T6" s="19"/>
      <c r="U6" s="80"/>
      <c r="V6" s="20"/>
      <c r="W6" s="20"/>
      <c r="X6" s="20"/>
      <c r="Y6" s="20"/>
      <c r="Z6" s="20"/>
      <c r="AA6" s="80"/>
      <c r="AB6" s="50">
        <f>Tabela13[[#This Row],[Cena/pregled (vlom)]]+Tabela13[[#This Row],[cena/pregled (video)]]</f>
        <v>0</v>
      </c>
      <c r="AC6" s="51" t="s">
        <v>54</v>
      </c>
      <c r="AD6" s="52" t="s">
        <v>10</v>
      </c>
      <c r="AE6" s="81"/>
      <c r="AF6" s="81"/>
    </row>
    <row r="7" spans="1:32" ht="45" x14ac:dyDescent="0.25">
      <c r="A7" s="12">
        <v>9</v>
      </c>
      <c r="B7" s="21" t="s">
        <v>59</v>
      </c>
      <c r="C7" s="12" t="s">
        <v>69</v>
      </c>
      <c r="D7" s="12">
        <v>2</v>
      </c>
      <c r="E7" s="14">
        <v>134</v>
      </c>
      <c r="F7" s="14">
        <v>13</v>
      </c>
      <c r="G7" s="14">
        <v>12</v>
      </c>
      <c r="H7" s="14">
        <v>17</v>
      </c>
      <c r="I7" s="14">
        <v>106</v>
      </c>
      <c r="J7" s="14" t="s">
        <v>12</v>
      </c>
      <c r="K7" s="22" t="s">
        <v>44</v>
      </c>
      <c r="L7" s="14">
        <v>4</v>
      </c>
      <c r="M7" s="80"/>
      <c r="N7" s="17">
        <f>Tabela13[[#This Row],[Št. vzdrž. pregledov/letno]]*Tabela13[[#This Row],[Cena/pregled (požar)]]</f>
        <v>0</v>
      </c>
      <c r="O7" s="18">
        <v>14</v>
      </c>
      <c r="P7" s="18">
        <v>1</v>
      </c>
      <c r="Q7" s="18">
        <v>3</v>
      </c>
      <c r="R7" s="19" t="s">
        <v>60</v>
      </c>
      <c r="S7" s="18" t="s">
        <v>24</v>
      </c>
      <c r="T7" s="19" t="s">
        <v>12</v>
      </c>
      <c r="U7" s="80"/>
      <c r="V7" s="20">
        <v>1</v>
      </c>
      <c r="W7" s="20">
        <v>16</v>
      </c>
      <c r="X7" s="20" t="s">
        <v>12</v>
      </c>
      <c r="Y7" s="20">
        <v>10</v>
      </c>
      <c r="Z7" s="53" t="s">
        <v>45</v>
      </c>
      <c r="AA7" s="80"/>
      <c r="AB7" s="50">
        <f>Tabela13[[#This Row],[Cena/pregled (vlom)]]+Tabela13[[#This Row],[cena/pregled (video)]]</f>
        <v>0</v>
      </c>
      <c r="AC7" s="51" t="s">
        <v>6</v>
      </c>
      <c r="AD7" s="52" t="s">
        <v>7</v>
      </c>
      <c r="AE7" s="81"/>
      <c r="AF7" s="81"/>
    </row>
    <row r="8" spans="1:32" ht="30" x14ac:dyDescent="0.25">
      <c r="A8" s="12">
        <v>14</v>
      </c>
      <c r="B8" s="21" t="s">
        <v>13</v>
      </c>
      <c r="C8" s="12" t="s">
        <v>67</v>
      </c>
      <c r="D8" s="12">
        <v>2</v>
      </c>
      <c r="E8" s="14">
        <v>54</v>
      </c>
      <c r="F8" s="14">
        <v>3</v>
      </c>
      <c r="G8" s="14">
        <v>3</v>
      </c>
      <c r="H8" s="14">
        <v>7</v>
      </c>
      <c r="I8" s="14">
        <v>47</v>
      </c>
      <c r="J8" s="14" t="s">
        <v>12</v>
      </c>
      <c r="K8" s="22" t="s">
        <v>39</v>
      </c>
      <c r="L8" s="14">
        <v>4</v>
      </c>
      <c r="M8" s="80"/>
      <c r="N8" s="17">
        <f>Tabela13[[#This Row],[Št. vzdrž. pregledov/letno]]*Tabela13[[#This Row],[Cena/pregled (požar)]]</f>
        <v>0</v>
      </c>
      <c r="O8" s="18">
        <v>7</v>
      </c>
      <c r="P8" s="18">
        <v>3</v>
      </c>
      <c r="Q8" s="18">
        <v>2</v>
      </c>
      <c r="R8" s="19" t="s">
        <v>25</v>
      </c>
      <c r="S8" s="18" t="s">
        <v>24</v>
      </c>
      <c r="T8" s="19" t="s">
        <v>12</v>
      </c>
      <c r="U8" s="80"/>
      <c r="V8" s="20">
        <v>1</v>
      </c>
      <c r="W8" s="20">
        <v>9</v>
      </c>
      <c r="X8" s="20">
        <v>5</v>
      </c>
      <c r="Y8" s="20">
        <v>4</v>
      </c>
      <c r="Z8" s="20" t="s">
        <v>22</v>
      </c>
      <c r="AA8" s="80"/>
      <c r="AB8" s="50">
        <f>Tabela13[[#This Row],[Cena/pregled (vlom)]]+Tabela13[[#This Row],[cena/pregled (video)]]</f>
        <v>0</v>
      </c>
      <c r="AC8" s="51" t="s">
        <v>40</v>
      </c>
      <c r="AD8" s="52" t="s">
        <v>4</v>
      </c>
      <c r="AE8" s="81"/>
      <c r="AF8" s="81"/>
    </row>
    <row r="9" spans="1:32" ht="30" x14ac:dyDescent="0.25">
      <c r="A9" s="12">
        <v>16</v>
      </c>
      <c r="B9" s="21" t="s">
        <v>14</v>
      </c>
      <c r="C9" s="12" t="s">
        <v>68</v>
      </c>
      <c r="D9" s="12">
        <v>2</v>
      </c>
      <c r="E9" s="14">
        <v>42</v>
      </c>
      <c r="F9" s="14">
        <v>4</v>
      </c>
      <c r="G9" s="14">
        <v>2</v>
      </c>
      <c r="H9" s="14">
        <v>9</v>
      </c>
      <c r="I9" s="14">
        <v>33</v>
      </c>
      <c r="J9" s="14" t="s">
        <v>12</v>
      </c>
      <c r="K9" s="22" t="s">
        <v>42</v>
      </c>
      <c r="L9" s="14">
        <v>4</v>
      </c>
      <c r="M9" s="80"/>
      <c r="N9" s="17">
        <f>Tabela13[[#This Row],[Št. vzdrž. pregledov/letno]]*Tabela13[[#This Row],[Cena/pregled (požar)]]</f>
        <v>0</v>
      </c>
      <c r="O9" s="18">
        <v>17</v>
      </c>
      <c r="P9" s="18">
        <v>2</v>
      </c>
      <c r="Q9" s="18">
        <v>5</v>
      </c>
      <c r="R9" s="19" t="s">
        <v>26</v>
      </c>
      <c r="S9" s="18" t="s">
        <v>24</v>
      </c>
      <c r="T9" s="19" t="s">
        <v>12</v>
      </c>
      <c r="U9" s="80"/>
      <c r="V9" s="20" t="s">
        <v>12</v>
      </c>
      <c r="W9" s="20" t="s">
        <v>12</v>
      </c>
      <c r="X9" s="20" t="s">
        <v>12</v>
      </c>
      <c r="Y9" s="20" t="s">
        <v>12</v>
      </c>
      <c r="Z9" s="20" t="s">
        <v>12</v>
      </c>
      <c r="AA9" s="80"/>
      <c r="AB9" s="50">
        <f>Tabela13[[#This Row],[Cena/pregled (vlom)]]+Tabela13[[#This Row],[cena/pregled (video)]]</f>
        <v>0</v>
      </c>
      <c r="AC9" s="51" t="s">
        <v>29</v>
      </c>
      <c r="AD9" s="52" t="s">
        <v>8</v>
      </c>
      <c r="AE9" s="81"/>
      <c r="AF9" s="81"/>
    </row>
    <row r="10" spans="1:32" x14ac:dyDescent="0.25">
      <c r="A10" s="12">
        <v>19</v>
      </c>
      <c r="B10" s="21" t="s">
        <v>15</v>
      </c>
      <c r="C10" s="12" t="s">
        <v>70</v>
      </c>
      <c r="D10" s="12">
        <v>2</v>
      </c>
      <c r="E10" s="14"/>
      <c r="F10" s="14"/>
      <c r="G10" s="14"/>
      <c r="H10" s="14"/>
      <c r="I10" s="14"/>
      <c r="J10" s="14"/>
      <c r="K10" s="14" t="s">
        <v>37</v>
      </c>
      <c r="L10" s="14">
        <v>4</v>
      </c>
      <c r="M10" s="80"/>
      <c r="N10" s="17">
        <f>Tabela13[[#This Row],[Št. vzdrž. pregledov/letno]]*Tabela13[[#This Row],[Cena/pregled (požar)]]</f>
        <v>0</v>
      </c>
      <c r="O10" s="18">
        <v>11</v>
      </c>
      <c r="P10" s="18">
        <v>1</v>
      </c>
      <c r="Q10" s="18">
        <v>2</v>
      </c>
      <c r="R10" s="19" t="s">
        <v>26</v>
      </c>
      <c r="S10" s="19" t="s">
        <v>36</v>
      </c>
      <c r="T10" s="19" t="s">
        <v>43</v>
      </c>
      <c r="U10" s="80"/>
      <c r="V10" s="20">
        <v>1</v>
      </c>
      <c r="W10" s="20">
        <v>32</v>
      </c>
      <c r="X10" s="20">
        <v>4</v>
      </c>
      <c r="Y10" s="20">
        <v>19</v>
      </c>
      <c r="Z10" s="20" t="s">
        <v>38</v>
      </c>
      <c r="AA10" s="80"/>
      <c r="AB10" s="50">
        <f>Tabela13[[#This Row],[Cena/pregled (vlom)]]+Tabela13[[#This Row],[cena/pregled (video)]]</f>
        <v>0</v>
      </c>
      <c r="AC10" s="51" t="s">
        <v>2</v>
      </c>
      <c r="AD10" s="52" t="s">
        <v>3</v>
      </c>
      <c r="AE10" s="81"/>
      <c r="AF10" s="81"/>
    </row>
    <row r="11" spans="1:32" ht="30" x14ac:dyDescent="0.25">
      <c r="A11" s="12">
        <v>20</v>
      </c>
      <c r="B11" s="21" t="s">
        <v>16</v>
      </c>
      <c r="C11" s="12" t="s">
        <v>71</v>
      </c>
      <c r="D11" s="12">
        <v>2</v>
      </c>
      <c r="E11" s="14"/>
      <c r="F11" s="14"/>
      <c r="G11" s="14"/>
      <c r="H11" s="14"/>
      <c r="I11" s="14"/>
      <c r="J11" s="22" t="s">
        <v>28</v>
      </c>
      <c r="K11" s="22" t="s">
        <v>27</v>
      </c>
      <c r="L11" s="14">
        <v>4</v>
      </c>
      <c r="M11" s="80"/>
      <c r="N11" s="17">
        <f>Tabela13[[#This Row],[Št. vzdrž. pregledov/letno]]*Tabela13[[#This Row],[Cena/pregled (požar)]]</f>
        <v>0</v>
      </c>
      <c r="O11" s="18">
        <v>26</v>
      </c>
      <c r="P11" s="18">
        <v>4</v>
      </c>
      <c r="Q11" s="18">
        <v>2</v>
      </c>
      <c r="R11" s="19" t="s">
        <v>26</v>
      </c>
      <c r="S11" s="18" t="s">
        <v>24</v>
      </c>
      <c r="T11" s="19" t="s">
        <v>12</v>
      </c>
      <c r="U11" s="80"/>
      <c r="V11" s="20">
        <v>2</v>
      </c>
      <c r="W11" s="20">
        <v>16</v>
      </c>
      <c r="X11" s="20">
        <v>10</v>
      </c>
      <c r="Y11" s="20">
        <v>13</v>
      </c>
      <c r="Z11" s="20" t="s">
        <v>38</v>
      </c>
      <c r="AA11" s="80"/>
      <c r="AB11" s="50">
        <f>Tabela13[[#This Row],[Cena/pregled (vlom)]]+Tabela13[[#This Row],[cena/pregled (video)]]</f>
        <v>0</v>
      </c>
      <c r="AC11" s="51"/>
      <c r="AD11" s="52"/>
      <c r="AE11" s="81"/>
      <c r="AF11" s="81"/>
    </row>
    <row r="12" spans="1:32" ht="45" x14ac:dyDescent="0.25">
      <c r="A12" s="12">
        <v>24</v>
      </c>
      <c r="B12" s="21" t="s">
        <v>82</v>
      </c>
      <c r="C12" s="12" t="s">
        <v>72</v>
      </c>
      <c r="D12" s="12">
        <v>1.3</v>
      </c>
      <c r="E12" s="14">
        <v>258</v>
      </c>
      <c r="F12" s="14">
        <v>23</v>
      </c>
      <c r="G12" s="14">
        <v>18</v>
      </c>
      <c r="H12" s="14">
        <v>13</v>
      </c>
      <c r="I12" s="14">
        <v>213</v>
      </c>
      <c r="J12" s="14">
        <v>1</v>
      </c>
      <c r="K12" s="22" t="s">
        <v>51</v>
      </c>
      <c r="L12" s="14">
        <v>4</v>
      </c>
      <c r="M12" s="80"/>
      <c r="N12" s="17">
        <f>Tabela13[[#This Row],[Št. vzdrž. pregledov/letno]]*Tabela13[[#This Row],[Cena/pregled (požar)]]</f>
        <v>0</v>
      </c>
      <c r="O12" s="18">
        <v>17</v>
      </c>
      <c r="P12" s="18">
        <v>2</v>
      </c>
      <c r="Q12" s="18">
        <v>2</v>
      </c>
      <c r="R12" s="19" t="s">
        <v>61</v>
      </c>
      <c r="S12" s="18" t="s">
        <v>52</v>
      </c>
      <c r="T12" s="19" t="s">
        <v>12</v>
      </c>
      <c r="U12" s="80"/>
      <c r="V12" s="20">
        <v>1</v>
      </c>
      <c r="W12" s="20">
        <v>16</v>
      </c>
      <c r="X12" s="20">
        <v>2</v>
      </c>
      <c r="Y12" s="20">
        <v>7</v>
      </c>
      <c r="Z12" s="20" t="s">
        <v>53</v>
      </c>
      <c r="AA12" s="80"/>
      <c r="AB12" s="50">
        <f>Tabela13[[#This Row],[Cena/pregled (vlom)]]+Tabela13[[#This Row],[cena/pregled (video)]]</f>
        <v>0</v>
      </c>
      <c r="AC12" s="51" t="s">
        <v>47</v>
      </c>
      <c r="AD12" s="52" t="s">
        <v>9</v>
      </c>
      <c r="AE12" s="81"/>
      <c r="AF12" s="81"/>
    </row>
    <row r="13" spans="1:32" ht="45" x14ac:dyDescent="0.25">
      <c r="A13" s="12">
        <v>30</v>
      </c>
      <c r="B13" s="21" t="s">
        <v>17</v>
      </c>
      <c r="C13" s="12" t="s">
        <v>73</v>
      </c>
      <c r="D13" s="12">
        <v>2</v>
      </c>
      <c r="E13" s="14">
        <v>38</v>
      </c>
      <c r="F13" s="14">
        <v>5</v>
      </c>
      <c r="G13" s="14">
        <v>3</v>
      </c>
      <c r="H13" s="14">
        <v>7</v>
      </c>
      <c r="I13" s="14">
        <v>31</v>
      </c>
      <c r="J13" s="14" t="s">
        <v>12</v>
      </c>
      <c r="K13" s="22" t="s">
        <v>50</v>
      </c>
      <c r="L13" s="14">
        <v>4</v>
      </c>
      <c r="M13" s="80"/>
      <c r="N13" s="17">
        <f>Tabela13[[#This Row],[Št. vzdrž. pregledov/letno]]*Tabela13[[#This Row],[Cena/pregled (požar)]]</f>
        <v>0</v>
      </c>
      <c r="O13" s="18">
        <v>17</v>
      </c>
      <c r="P13" s="18">
        <v>3</v>
      </c>
      <c r="Q13" s="18">
        <v>2</v>
      </c>
      <c r="R13" s="19" t="s">
        <v>46</v>
      </c>
      <c r="S13" s="18" t="s">
        <v>24</v>
      </c>
      <c r="T13" s="19" t="s">
        <v>12</v>
      </c>
      <c r="U13" s="80"/>
      <c r="V13" s="20">
        <v>1</v>
      </c>
      <c r="W13" s="20">
        <v>8</v>
      </c>
      <c r="X13" s="20">
        <v>6</v>
      </c>
      <c r="Y13" s="20">
        <v>1</v>
      </c>
      <c r="Z13" s="20" t="s">
        <v>22</v>
      </c>
      <c r="AA13" s="80"/>
      <c r="AB13" s="50">
        <f>Tabela13[[#This Row],[Cena/pregled (vlom)]]+Tabela13[[#This Row],[cena/pregled (video)]]</f>
        <v>0</v>
      </c>
      <c r="AC13" s="51" t="s">
        <v>2</v>
      </c>
      <c r="AD13" s="52" t="s">
        <v>3</v>
      </c>
      <c r="AE13" s="81"/>
      <c r="AF13" s="81"/>
    </row>
    <row r="14" spans="1:32" ht="30" x14ac:dyDescent="0.25">
      <c r="A14" s="12">
        <v>31</v>
      </c>
      <c r="B14" s="21" t="s">
        <v>18</v>
      </c>
      <c r="C14" s="12" t="s">
        <v>74</v>
      </c>
      <c r="D14" s="12">
        <v>2</v>
      </c>
      <c r="E14" s="14"/>
      <c r="F14" s="14"/>
      <c r="G14" s="14"/>
      <c r="H14" s="14"/>
      <c r="I14" s="14"/>
      <c r="J14" s="14"/>
      <c r="K14" s="14" t="s">
        <v>35</v>
      </c>
      <c r="L14" s="14">
        <v>4</v>
      </c>
      <c r="M14" s="80"/>
      <c r="N14" s="17">
        <f>Tabela13[[#This Row],[Št. vzdrž. pregledov/letno]]*Tabela13[[#This Row],[Cena/pregled (požar)]]</f>
        <v>0</v>
      </c>
      <c r="O14" s="18">
        <v>46</v>
      </c>
      <c r="P14" s="18"/>
      <c r="Q14" s="18"/>
      <c r="R14" s="19" t="s">
        <v>48</v>
      </c>
      <c r="S14" s="18"/>
      <c r="T14" s="19"/>
      <c r="U14" s="80"/>
      <c r="V14" s="20"/>
      <c r="W14" s="20"/>
      <c r="X14" s="20"/>
      <c r="Y14" s="20"/>
      <c r="Z14" s="20"/>
      <c r="AA14" s="80"/>
      <c r="AB14" s="50">
        <f>Tabela13[[#This Row],[Cena/pregled (vlom)]]+Tabela13[[#This Row],[cena/pregled (video)]]</f>
        <v>0</v>
      </c>
      <c r="AC14" s="51" t="s">
        <v>49</v>
      </c>
      <c r="AD14" s="52" t="s">
        <v>5</v>
      </c>
      <c r="AE14" s="81"/>
      <c r="AF14" s="81"/>
    </row>
    <row r="15" spans="1:32" ht="30" x14ac:dyDescent="0.25">
      <c r="A15" s="12">
        <v>32</v>
      </c>
      <c r="B15" s="13" t="s">
        <v>117</v>
      </c>
      <c r="C15" s="12" t="s">
        <v>65</v>
      </c>
      <c r="D15" s="12">
        <v>2</v>
      </c>
      <c r="E15" s="14">
        <v>210</v>
      </c>
      <c r="F15" s="14">
        <v>11</v>
      </c>
      <c r="G15" s="14">
        <v>11</v>
      </c>
      <c r="H15" s="14">
        <v>24</v>
      </c>
      <c r="I15" s="14">
        <v>177</v>
      </c>
      <c r="J15" s="15">
        <v>1</v>
      </c>
      <c r="K15" s="15" t="s">
        <v>119</v>
      </c>
      <c r="L15" s="15">
        <v>4</v>
      </c>
      <c r="M15" s="82">
        <v>0</v>
      </c>
      <c r="N15" s="23">
        <v>0</v>
      </c>
      <c r="O15" s="18">
        <v>0</v>
      </c>
      <c r="P15" s="18">
        <v>0</v>
      </c>
      <c r="Q15" s="18">
        <v>0</v>
      </c>
      <c r="R15" s="19" t="s">
        <v>25</v>
      </c>
      <c r="S15" s="18" t="s">
        <v>24</v>
      </c>
      <c r="T15" s="19" t="s">
        <v>120</v>
      </c>
      <c r="U15" s="49">
        <v>0</v>
      </c>
      <c r="V15" s="20">
        <v>2</v>
      </c>
      <c r="W15" s="20">
        <v>16</v>
      </c>
      <c r="X15" s="20">
        <v>17</v>
      </c>
      <c r="Y15" s="20">
        <v>3</v>
      </c>
      <c r="Z15" s="20" t="s">
        <v>22</v>
      </c>
      <c r="AA15" s="83"/>
      <c r="AB15" s="50">
        <f>Tabela13[[#This Row],[Cena/pregled (vlom)]]+Tabela13[[#This Row],[cena/pregled (video)]]</f>
        <v>0</v>
      </c>
      <c r="AC15" s="84" t="s">
        <v>121</v>
      </c>
      <c r="AD15" s="85" t="s">
        <v>122</v>
      </c>
      <c r="AE15" s="81"/>
      <c r="AF15" s="81"/>
    </row>
    <row r="16" spans="1:32" x14ac:dyDescent="0.25">
      <c r="A16" s="86" t="s">
        <v>94</v>
      </c>
      <c r="B16" s="87"/>
      <c r="C16" s="86"/>
      <c r="D16" s="86"/>
      <c r="E16" s="88"/>
      <c r="F16" s="88"/>
      <c r="G16" s="88"/>
      <c r="H16" s="88"/>
      <c r="I16" s="88"/>
      <c r="J16" s="88"/>
      <c r="K16" s="88"/>
      <c r="L16" s="88"/>
      <c r="M16" s="89" t="s">
        <v>125</v>
      </c>
      <c r="N16" s="90">
        <f>SUBTOTAL(109,Tabela13[cena])</f>
        <v>0</v>
      </c>
      <c r="O16" s="91"/>
      <c r="P16" s="91"/>
      <c r="Q16" s="91"/>
      <c r="R16" s="92"/>
      <c r="S16" s="91"/>
      <c r="T16" s="92"/>
      <c r="U16" s="93">
        <f>SUBTOTAL(109,Tabela13[Cena/pregled (vlom)])</f>
        <v>0</v>
      </c>
      <c r="V16" s="94"/>
      <c r="W16" s="94"/>
      <c r="X16" s="94"/>
      <c r="Y16" s="94"/>
      <c r="Z16" s="94"/>
      <c r="AA16" s="95">
        <f>SUBTOTAL(109,Tabela13[cena/pregled (video)])</f>
        <v>0</v>
      </c>
      <c r="AB16" s="96">
        <f>SUBTOTAL(109,Tabela13[vlom video skupaj])</f>
        <v>0</v>
      </c>
      <c r="AC16" s="97"/>
      <c r="AD16" s="98"/>
      <c r="AE16" s="99"/>
      <c r="AF16" s="99"/>
    </row>
    <row r="17" spans="1:30" x14ac:dyDescent="0.25">
      <c r="A17" s="100"/>
      <c r="B17" s="101"/>
      <c r="C17" s="100"/>
      <c r="D17" s="102"/>
      <c r="N17" s="104"/>
      <c r="U17" s="104"/>
      <c r="AA17" s="104"/>
      <c r="AB17" s="104"/>
      <c r="AC17" s="105"/>
    </row>
    <row r="18" spans="1:30" x14ac:dyDescent="0.25">
      <c r="A18" s="100"/>
      <c r="B18" s="101"/>
      <c r="C18" s="100"/>
      <c r="D18" s="102"/>
      <c r="N18" s="104"/>
      <c r="U18" s="104"/>
      <c r="AA18" s="104"/>
      <c r="AB18" s="104"/>
      <c r="AC18" s="105"/>
    </row>
    <row r="19" spans="1:30" x14ac:dyDescent="0.25">
      <c r="N19" s="104"/>
      <c r="U19" s="104"/>
      <c r="AA19" s="104"/>
      <c r="AB19" s="104"/>
      <c r="AC19" s="105"/>
    </row>
    <row r="20" spans="1:30" x14ac:dyDescent="0.25">
      <c r="C20" s="26"/>
    </row>
    <row r="21" spans="1:30" x14ac:dyDescent="0.25">
      <c r="AD21" s="57"/>
    </row>
  </sheetData>
  <sheetProtection algorithmName="SHA-512" hashValue="GEVqHhS/3gp3/llOIeHINpjtmseWdrASo63XEYKb7qJ+b9WK43OVOflZCpWlpvjYxd/344VrNJt7NLTzhBBo0w==" saltValue="AsycLhUSDmRaQNPntrXIQA==" spinCount="100000" sheet="1" objects="1" scenarios="1"/>
  <mergeCells count="3">
    <mergeCell ref="V2:AA2"/>
    <mergeCell ref="O2:U2"/>
    <mergeCell ref="E2:K2"/>
  </mergeCells>
  <phoneticPr fontId="17" type="noConversion"/>
  <pageMargins left="0" right="0" top="0" bottom="0" header="0" footer="0"/>
  <pageSetup paperSize="8" scale="51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04863651DB9B4C982C552CC5A28ADE" ma:contentTypeVersion="" ma:contentTypeDescription="Ustvari nov dokument." ma:contentTypeScope="" ma:versionID="d33c68935e4111591c5303ad935269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40cad2b6ac3cb284ccba960fd5c4b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27BE47-E2EC-4D44-A3B2-C26E358C8E41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C81433D-65DF-4F39-8D39-2B5D9B175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64FFF9-30A7-487E-937B-E693DD72F7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skupaj vsi sklopi</vt:lpstr>
      <vt:lpstr>SKLOP 1</vt:lpstr>
      <vt:lpstr>SKLOP 2 </vt:lpstr>
      <vt:lpstr>SKLOP 3</vt:lpstr>
      <vt:lpstr>Spec. opreme po objektih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Šebenik</dc:creator>
  <cp:lastModifiedBy>Dejan Šebenik</cp:lastModifiedBy>
  <cp:lastPrinted>2023-10-23T13:24:35Z</cp:lastPrinted>
  <dcterms:created xsi:type="dcterms:W3CDTF">2022-02-27T20:31:16Z</dcterms:created>
  <dcterms:modified xsi:type="dcterms:W3CDTF">2025-06-06T09:46:31Z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0x0101007104863651DB9B4C982C552CC5A28ADE</vt:lpwstr>
  </property>
</Properties>
</file>